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updateLinks="never" codeName="ThisWorkbook" defaultThemeVersion="124226"/>
  <mc:AlternateContent xmlns:mc="http://schemas.openxmlformats.org/markup-compatibility/2006">
    <mc:Choice Requires="x15">
      <x15ac:absPath xmlns:x15ac="http://schemas.microsoft.com/office/spreadsheetml/2010/11/ac" url="Z:\VIE-SGP-GOC\VIE-SGP\Formatos\VIE\Presentación de Propuestas\2024\Extensión\ECYP\"/>
    </mc:Choice>
  </mc:AlternateContent>
  <xr:revisionPtr revIDLastSave="0" documentId="13_ncr:1_{51D963F0-0445-4D94-ADAD-A4B4929E30A7}" xr6:coauthVersionLast="36" xr6:coauthVersionMax="36" xr10:uidLastSave="{00000000-0000-0000-0000-000000000000}"/>
  <bookViews>
    <workbookView xWindow="0" yWindow="0" windowWidth="11604" windowHeight="6432" tabRatio="885" firstSheet="1" activeTab="1" xr2:uid="{00000000-000D-0000-FFFF-FFFF00000000}"/>
  </bookViews>
  <sheets>
    <sheet name="Instrucciones" sheetId="32" state="hidden" r:id="rId1"/>
    <sheet name="1. Presupuesto General" sheetId="43" r:id="rId2"/>
    <sheet name="2. Presupuesto Detallado" sheetId="47" r:id="rId3"/>
    <sheet name="2. Complejidad Proyectos" sheetId="46" r:id="rId4"/>
    <sheet name="Parametros" sheetId="45" state="hidden" r:id="rId5"/>
    <sheet name="3. Presupuesto de liquidación" sheetId="29" r:id="rId6"/>
    <sheet name="19. Presupuesto 1 para cliente" sheetId="3" state="hidden" r:id="rId7"/>
    <sheet name="Códigos" sheetId="37" state="hidden" r:id="rId8"/>
    <sheet name="Resumen" sheetId="33" state="hidden" r:id="rId9"/>
  </sheets>
  <externalReferences>
    <externalReference r:id="rId10"/>
    <externalReference r:id="rId11"/>
    <externalReference r:id="rId12"/>
    <externalReference r:id="rId13"/>
    <externalReference r:id="rId14"/>
  </externalReferences>
  <definedNames>
    <definedName name="_Código_QUIPU_para" localSheetId="7">Códigos!#REF!</definedName>
    <definedName name="_Estrategia_PGD" localSheetId="7">Códigos!#REF!</definedName>
    <definedName name="_xlnm._FilterDatabase" localSheetId="1" hidden="1">'1. Presupuesto General'!$A$7:$I$33</definedName>
    <definedName name="_xlnm._FilterDatabase" localSheetId="7" hidden="1">Códigos!$A$1:$C$250</definedName>
    <definedName name="_Programa_PGD" localSheetId="7">Códigos!#REF!</definedName>
    <definedName name="_UAB1" localSheetId="1">'[1]Listas Desplegables'!#REF!</definedName>
    <definedName name="_UAB1" localSheetId="2">'[2]Listas Desplegables'!#REF!</definedName>
    <definedName name="_UAB1" localSheetId="7">'[1]Listas Desplegables'!#REF!</definedName>
    <definedName name="_UAB1">'[1]Listas Desplegables'!#REF!</definedName>
    <definedName name="_xlnm.Print_Area" localSheetId="1">'1. Presupuesto General'!$A$1:$I$108</definedName>
    <definedName name="_xlnm.Print_Area" localSheetId="2">'2. Presupuesto Detallado'!$B$1:$I$34</definedName>
    <definedName name="_xlnm.Print_Area" localSheetId="5">'3. Presupuesto de liquidación'!$A$1:$G$83</definedName>
    <definedName name="AreaConocimiento" localSheetId="2">'[3]Listas Desplegables'!$H$2:$H$9</definedName>
    <definedName name="AreaConocimiento" localSheetId="0">'[1]Listas Desplegables'!$H$2:$H$9</definedName>
    <definedName name="AreaConocimiento" localSheetId="8">'[1]Listas Desplegables'!$H$2:$H$9</definedName>
    <definedName name="AreaConocimiento">'[4]Listas Desplegables'!$H$2:$H$9</definedName>
    <definedName name="CatDoc" localSheetId="2">'[3]Listas Desplegables'!$C$2:$C$5</definedName>
    <definedName name="CatDoc" localSheetId="0">'[1]Listas Desplegables'!$C$2:$C$5</definedName>
    <definedName name="CatDoc" localSheetId="8">'[1]Listas Desplegables'!$C$2:$C$5</definedName>
    <definedName name="CatDoc">'[4]Listas Desplegables'!$C$2:$C$5</definedName>
    <definedName name="CategoriaExt" localSheetId="2">'[3]Listas Desplegables'!$C$11:$C$14</definedName>
    <definedName name="CategoriaExt" localSheetId="0">'[1]Listas Desplegables'!$C$11:$C$14</definedName>
    <definedName name="CategoriaExt" localSheetId="8">'[1]Listas Desplegables'!$C$11:$C$14</definedName>
    <definedName name="CategoriaExt">'[4]Listas Desplegables'!$C$11:$C$14</definedName>
    <definedName name="Costos_Oficinas" localSheetId="2">#REF!</definedName>
    <definedName name="Costos_Oficinas">#REF!</definedName>
    <definedName name="Sede" localSheetId="2">'[3]Listas Desplegables'!$A$2:$A$9</definedName>
    <definedName name="Sede" localSheetId="0">'[1]Listas Desplegables'!$A$2:$A$9</definedName>
    <definedName name="Sede" localSheetId="8">'[1]Listas Desplegables'!$A$2:$A$9</definedName>
    <definedName name="Sede">'[4]Listas Desplegables'!$A$2:$A$9</definedName>
    <definedName name="TipoDiplomado" localSheetId="2">'[3]Listas Desplegables'!$N$2:$N$3</definedName>
    <definedName name="TipoDiplomado" localSheetId="0">'[1]Listas Desplegables'!$N$2:$N$3</definedName>
    <definedName name="TipoDiplomado" localSheetId="8">'[1]Listas Desplegables'!$N$2:$N$3</definedName>
    <definedName name="TipoDiplomado">'[4]Listas Desplegables'!$N$2:$N$3</definedName>
    <definedName name="UAB" localSheetId="1">'[4]Listas Desplegables'!#REF!</definedName>
    <definedName name="UAB" localSheetId="2">'[3]Listas Desplegables'!#REF!</definedName>
    <definedName name="UAB" localSheetId="7">'[4]Listas Desplegables'!#REF!</definedName>
    <definedName name="UAB" localSheetId="0">'[1]Listas Desplegables'!#REF!</definedName>
    <definedName name="UAB" localSheetId="8">'[1]Listas Desplegables'!#REF!</definedName>
    <definedName name="UAB">'[4]Listas Desplegables'!#REF!</definedName>
  </definedNames>
  <calcPr calcId="191029"/>
</workbook>
</file>

<file path=xl/calcChain.xml><?xml version="1.0" encoding="utf-8"?>
<calcChain xmlns="http://schemas.openxmlformats.org/spreadsheetml/2006/main">
  <c r="B9" i="29" l="1"/>
  <c r="C36" i="33"/>
  <c r="F63" i="29"/>
  <c r="F64" i="29"/>
  <c r="F65" i="29"/>
  <c r="F66" i="29"/>
  <c r="F67" i="29"/>
  <c r="F68" i="29"/>
  <c r="F69" i="29"/>
  <c r="F70" i="29"/>
  <c r="F62" i="29"/>
  <c r="E63" i="29"/>
  <c r="E64" i="29"/>
  <c r="E65" i="29"/>
  <c r="E66" i="29"/>
  <c r="E67" i="29"/>
  <c r="E68" i="29"/>
  <c r="E69" i="29"/>
  <c r="E70" i="29"/>
  <c r="E62" i="29"/>
  <c r="D63" i="29"/>
  <c r="D64" i="29"/>
  <c r="D65" i="29"/>
  <c r="D66" i="29"/>
  <c r="D67" i="29"/>
  <c r="D68" i="29"/>
  <c r="D69" i="29"/>
  <c r="D70" i="29"/>
  <c r="D62" i="29"/>
  <c r="D368" i="47" l="1"/>
  <c r="D40" i="29" l="1"/>
  <c r="D39" i="29"/>
  <c r="D38" i="29"/>
  <c r="D37" i="29"/>
  <c r="D36" i="29"/>
  <c r="D35" i="29"/>
  <c r="D34" i="29"/>
  <c r="D33" i="29"/>
  <c r="D32" i="29"/>
  <c r="D31" i="29"/>
  <c r="D30" i="29"/>
  <c r="D29" i="29"/>
  <c r="D28" i="29"/>
  <c r="D27" i="29"/>
  <c r="D26" i="29"/>
  <c r="D25" i="29"/>
  <c r="D24" i="29"/>
  <c r="D23" i="29"/>
  <c r="D22" i="29"/>
  <c r="D21" i="29"/>
  <c r="D20" i="29"/>
  <c r="D19" i="29"/>
  <c r="D18" i="29"/>
  <c r="D17" i="29"/>
  <c r="F105" i="43" l="1"/>
  <c r="C54" i="33"/>
  <c r="D54" i="33"/>
  <c r="E54" i="33"/>
  <c r="F54" i="33"/>
  <c r="G54" i="33"/>
  <c r="C55" i="33"/>
  <c r="D55" i="33"/>
  <c r="E55" i="33"/>
  <c r="F55" i="33"/>
  <c r="G55" i="33"/>
  <c r="B56" i="33"/>
  <c r="C56" i="33"/>
  <c r="D56" i="33"/>
  <c r="E56" i="33"/>
  <c r="F56" i="33"/>
  <c r="G56" i="33"/>
  <c r="H56" i="33"/>
  <c r="B57" i="33"/>
  <c r="C57" i="33"/>
  <c r="D57" i="33"/>
  <c r="E57" i="33"/>
  <c r="F57" i="33"/>
  <c r="G57" i="33"/>
  <c r="H57" i="33"/>
  <c r="B58" i="33"/>
  <c r="C58" i="33"/>
  <c r="D58" i="33"/>
  <c r="E58" i="33"/>
  <c r="F58" i="33"/>
  <c r="G58" i="33"/>
  <c r="H58" i="33"/>
  <c r="C59" i="33"/>
  <c r="D59" i="33"/>
  <c r="E59" i="33"/>
  <c r="F59" i="33"/>
  <c r="G59" i="33"/>
  <c r="G53" i="33"/>
  <c r="F53" i="33"/>
  <c r="E53" i="33"/>
  <c r="D53" i="33"/>
  <c r="C53" i="33"/>
  <c r="B25" i="33"/>
  <c r="C25" i="33"/>
  <c r="D25" i="33"/>
  <c r="E25" i="33"/>
  <c r="B26" i="33"/>
  <c r="C26" i="33"/>
  <c r="D26" i="33"/>
  <c r="E26" i="33"/>
  <c r="B27" i="33"/>
  <c r="C27" i="33"/>
  <c r="D27" i="33"/>
  <c r="E27" i="33"/>
  <c r="B28" i="33"/>
  <c r="C28" i="33"/>
  <c r="D28" i="33"/>
  <c r="E28" i="33"/>
  <c r="B29" i="33"/>
  <c r="C29" i="33"/>
  <c r="D29" i="33"/>
  <c r="E29" i="33"/>
  <c r="F29" i="33"/>
  <c r="B30" i="33"/>
  <c r="C30" i="33"/>
  <c r="D30" i="33"/>
  <c r="E30" i="33"/>
  <c r="B31" i="33"/>
  <c r="C31" i="33"/>
  <c r="D31" i="33"/>
  <c r="E31" i="33"/>
  <c r="B32" i="33"/>
  <c r="C32" i="33"/>
  <c r="D32" i="33"/>
  <c r="E32" i="33"/>
  <c r="E24" i="33"/>
  <c r="D24" i="33"/>
  <c r="C24" i="33"/>
  <c r="B24" i="33"/>
  <c r="B20" i="33"/>
  <c r="C20" i="33"/>
  <c r="D20" i="33"/>
  <c r="E20" i="33"/>
  <c r="F20" i="33"/>
  <c r="B21" i="33"/>
  <c r="C21" i="33"/>
  <c r="D21" i="33"/>
  <c r="E21" i="33"/>
  <c r="B22" i="33"/>
  <c r="C22" i="33"/>
  <c r="D22" i="33"/>
  <c r="E22" i="33"/>
  <c r="E19" i="33"/>
  <c r="D19" i="33"/>
  <c r="C19" i="33"/>
  <c r="B19" i="33"/>
  <c r="B11" i="29"/>
  <c r="A92" i="43"/>
  <c r="C14" i="29"/>
  <c r="F14" i="29" s="1"/>
  <c r="D369" i="47"/>
  <c r="C72" i="43" s="1"/>
  <c r="J50" i="43"/>
  <c r="J51" i="43"/>
  <c r="J52" i="43"/>
  <c r="J53" i="43"/>
  <c r="J54" i="43"/>
  <c r="J55" i="43"/>
  <c r="J56" i="43"/>
  <c r="J57" i="43"/>
  <c r="J58" i="43"/>
  <c r="J59" i="43"/>
  <c r="J60" i="43"/>
  <c r="J61" i="43"/>
  <c r="J62" i="43"/>
  <c r="J63" i="43"/>
  <c r="J64" i="43"/>
  <c r="J65" i="43"/>
  <c r="J66" i="43"/>
  <c r="J67" i="43"/>
  <c r="J68" i="43"/>
  <c r="J69" i="43"/>
  <c r="J70" i="43"/>
  <c r="J71" i="43"/>
  <c r="J72" i="43"/>
  <c r="J73" i="43"/>
  <c r="J49" i="43"/>
  <c r="H98" i="43"/>
  <c r="H99" i="43"/>
  <c r="H100" i="43"/>
  <c r="H101" i="43"/>
  <c r="G65" i="33" s="1"/>
  <c r="H102" i="43"/>
  <c r="H103" i="43"/>
  <c r="H104" i="43"/>
  <c r="I104" i="43" s="1"/>
  <c r="H105" i="43"/>
  <c r="G98" i="43"/>
  <c r="E62" i="33" s="1"/>
  <c r="G99" i="43"/>
  <c r="E63" i="33" s="1"/>
  <c r="G100" i="43"/>
  <c r="E64" i="33" s="1"/>
  <c r="G101" i="43"/>
  <c r="E65" i="33" s="1"/>
  <c r="G102" i="43"/>
  <c r="E66" i="33" s="1"/>
  <c r="G103" i="43"/>
  <c r="E67" i="33" s="1"/>
  <c r="G104" i="43"/>
  <c r="E68" i="33" s="1"/>
  <c r="G105" i="43"/>
  <c r="F98" i="43"/>
  <c r="C62" i="33" s="1"/>
  <c r="F99" i="43"/>
  <c r="C63" i="33" s="1"/>
  <c r="F100" i="43"/>
  <c r="C64" i="33" s="1"/>
  <c r="F101" i="43"/>
  <c r="C65" i="33" s="1"/>
  <c r="F102" i="43"/>
  <c r="C66" i="33" s="1"/>
  <c r="F103" i="43"/>
  <c r="C67" i="33" s="1"/>
  <c r="F104" i="43"/>
  <c r="C68" i="33" s="1"/>
  <c r="E98" i="43"/>
  <c r="E99" i="43"/>
  <c r="E100" i="43"/>
  <c r="E101" i="43"/>
  <c r="E102" i="43"/>
  <c r="E103" i="43"/>
  <c r="E104" i="43"/>
  <c r="E105" i="43"/>
  <c r="H97" i="43"/>
  <c r="G97" i="43"/>
  <c r="E61" i="33" s="1"/>
  <c r="F97" i="43"/>
  <c r="C61" i="33" s="1"/>
  <c r="E97" i="43"/>
  <c r="D98" i="43"/>
  <c r="D99" i="43"/>
  <c r="D100" i="43"/>
  <c r="D101" i="43"/>
  <c r="D102" i="43"/>
  <c r="D103" i="43"/>
  <c r="D104" i="43"/>
  <c r="D105" i="43"/>
  <c r="D97" i="43"/>
  <c r="A98" i="43"/>
  <c r="A99" i="43"/>
  <c r="A100" i="43"/>
  <c r="A101" i="43"/>
  <c r="A102" i="43"/>
  <c r="A103" i="43"/>
  <c r="A104" i="43"/>
  <c r="A105" i="43"/>
  <c r="A97" i="43"/>
  <c r="F323" i="47"/>
  <c r="F322" i="47"/>
  <c r="F321" i="47"/>
  <c r="F320" i="47"/>
  <c r="F319" i="47"/>
  <c r="F318" i="47"/>
  <c r="I103" i="43"/>
  <c r="D383" i="47"/>
  <c r="C73" i="43" s="1"/>
  <c r="C24" i="3" s="1"/>
  <c r="L359" i="47"/>
  <c r="C71" i="43"/>
  <c r="C38" i="29" s="1"/>
  <c r="F38" i="29" s="1"/>
  <c r="H359" i="47"/>
  <c r="C70" i="43" s="1"/>
  <c r="C37" i="29" s="1"/>
  <c r="F37" i="29" s="1"/>
  <c r="D359" i="47"/>
  <c r="C69" i="43" s="1"/>
  <c r="C36" i="29" s="1"/>
  <c r="F36" i="29" s="1"/>
  <c r="L348" i="47"/>
  <c r="C68" i="43" s="1"/>
  <c r="C27" i="3" s="1"/>
  <c r="H348" i="47"/>
  <c r="C67" i="43"/>
  <c r="D348" i="47"/>
  <c r="C66" i="43" s="1"/>
  <c r="C33" i="29" s="1"/>
  <c r="F33" i="29" s="1"/>
  <c r="D309" i="47"/>
  <c r="C64" i="43" s="1"/>
  <c r="C31" i="29" s="1"/>
  <c r="F31" i="29" s="1"/>
  <c r="D292" i="47"/>
  <c r="C63" i="43" s="1"/>
  <c r="I63" i="43" s="1"/>
  <c r="D275" i="47"/>
  <c r="C62" i="43" s="1"/>
  <c r="C29" i="29" s="1"/>
  <c r="F29" i="29" s="1"/>
  <c r="F259" i="47"/>
  <c r="F258" i="47"/>
  <c r="F257" i="47"/>
  <c r="F256" i="47"/>
  <c r="F255" i="47"/>
  <c r="F254" i="47"/>
  <c r="F253" i="47"/>
  <c r="D245" i="47"/>
  <c r="C60" i="43" s="1"/>
  <c r="C27" i="29" s="1"/>
  <c r="F27" i="29" s="1"/>
  <c r="G228" i="47"/>
  <c r="G227" i="47"/>
  <c r="G226" i="47"/>
  <c r="G225" i="47"/>
  <c r="G224" i="47"/>
  <c r="F214" i="47"/>
  <c r="F213" i="47"/>
  <c r="F212" i="47"/>
  <c r="F211" i="47"/>
  <c r="F210" i="47"/>
  <c r="F209" i="47"/>
  <c r="F208" i="47"/>
  <c r="F215" i="47" s="1"/>
  <c r="C58" i="43" s="1"/>
  <c r="C25" i="29" s="1"/>
  <c r="F25" i="29" s="1"/>
  <c r="F199" i="47"/>
  <c r="F198" i="47"/>
  <c r="F197" i="47"/>
  <c r="F196" i="47"/>
  <c r="F195" i="47"/>
  <c r="F194" i="47"/>
  <c r="F193" i="47"/>
  <c r="E186" i="47"/>
  <c r="C56" i="43" s="1"/>
  <c r="C15" i="3" s="1"/>
  <c r="F169" i="47"/>
  <c r="F168" i="47"/>
  <c r="F167" i="47"/>
  <c r="F166" i="47"/>
  <c r="F165" i="47"/>
  <c r="F164" i="47"/>
  <c r="F163" i="47"/>
  <c r="D155" i="47"/>
  <c r="C54" i="43" s="1"/>
  <c r="I54" i="43" s="1"/>
  <c r="F138" i="47"/>
  <c r="F137" i="47"/>
  <c r="F136" i="47"/>
  <c r="F135" i="47"/>
  <c r="F134" i="47"/>
  <c r="F133" i="47"/>
  <c r="F132" i="47"/>
  <c r="G123" i="47"/>
  <c r="I123" i="47" s="1"/>
  <c r="G122" i="47"/>
  <c r="I122" i="47" s="1"/>
  <c r="G121" i="47"/>
  <c r="I121" i="47"/>
  <c r="G120" i="47"/>
  <c r="I120" i="47" s="1"/>
  <c r="G119" i="47"/>
  <c r="I119" i="47"/>
  <c r="G118" i="47"/>
  <c r="I118" i="47" s="1"/>
  <c r="G117" i="47"/>
  <c r="I117" i="47"/>
  <c r="I112" i="47"/>
  <c r="I111" i="47"/>
  <c r="I110" i="47"/>
  <c r="I109" i="47"/>
  <c r="I108" i="47"/>
  <c r="I107" i="47"/>
  <c r="I106" i="47"/>
  <c r="D101" i="47"/>
  <c r="K84" i="47"/>
  <c r="H84" i="47" s="1"/>
  <c r="G84" i="47"/>
  <c r="K83" i="47"/>
  <c r="H83" i="47" s="1"/>
  <c r="G83" i="47"/>
  <c r="K82" i="47"/>
  <c r="H82" i="47" s="1"/>
  <c r="G82" i="47"/>
  <c r="K81" i="47"/>
  <c r="H81" i="47"/>
  <c r="G81" i="47"/>
  <c r="K80" i="47"/>
  <c r="H80" i="47" s="1"/>
  <c r="G80" i="47"/>
  <c r="K79" i="47"/>
  <c r="H79" i="47"/>
  <c r="G79" i="47"/>
  <c r="K78" i="47"/>
  <c r="H78" i="47" s="1"/>
  <c r="G78" i="47"/>
  <c r="G67" i="47"/>
  <c r="G66" i="47"/>
  <c r="G65" i="47"/>
  <c r="G64" i="47"/>
  <c r="G63" i="47"/>
  <c r="G57" i="47"/>
  <c r="G56" i="47"/>
  <c r="G55" i="47"/>
  <c r="G54" i="47"/>
  <c r="G53" i="47"/>
  <c r="G52" i="47"/>
  <c r="G51" i="47"/>
  <c r="G50" i="47"/>
  <c r="G49" i="47"/>
  <c r="G48" i="47"/>
  <c r="G47" i="47"/>
  <c r="G46" i="47"/>
  <c r="G45" i="47"/>
  <c r="G44" i="47"/>
  <c r="G43" i="47"/>
  <c r="S36" i="47"/>
  <c r="S35" i="47"/>
  <c r="S34" i="47"/>
  <c r="S32" i="47"/>
  <c r="O32" i="47"/>
  <c r="N32" i="47"/>
  <c r="M32" i="47"/>
  <c r="L32" i="47"/>
  <c r="S31" i="47"/>
  <c r="O31" i="47"/>
  <c r="N31" i="47"/>
  <c r="M31" i="47"/>
  <c r="L31" i="47"/>
  <c r="S30" i="47"/>
  <c r="O30" i="47"/>
  <c r="N30" i="47"/>
  <c r="M30" i="47"/>
  <c r="L30" i="47"/>
  <c r="I30" i="47"/>
  <c r="S29" i="47"/>
  <c r="O29" i="47"/>
  <c r="N29" i="47"/>
  <c r="M29" i="47"/>
  <c r="L29" i="47"/>
  <c r="I29" i="47"/>
  <c r="S28" i="47"/>
  <c r="O28" i="47"/>
  <c r="N28" i="47"/>
  <c r="M28" i="47"/>
  <c r="L28" i="47"/>
  <c r="I28" i="47"/>
  <c r="S27" i="47"/>
  <c r="G70" i="29" s="1"/>
  <c r="O27" i="47"/>
  <c r="N27" i="47"/>
  <c r="C70" i="29" s="1"/>
  <c r="M27" i="47"/>
  <c r="B70" i="29" s="1"/>
  <c r="L27" i="47"/>
  <c r="A70" i="29" s="1"/>
  <c r="I27" i="47"/>
  <c r="S26" i="47"/>
  <c r="G69" i="29" s="1"/>
  <c r="O26" i="47"/>
  <c r="N26" i="47"/>
  <c r="C69" i="29" s="1"/>
  <c r="M26" i="47"/>
  <c r="B69" i="29" s="1"/>
  <c r="L26" i="47"/>
  <c r="A69" i="29" s="1"/>
  <c r="I26" i="47"/>
  <c r="S25" i="47"/>
  <c r="G68" i="29" s="1"/>
  <c r="O25" i="47"/>
  <c r="N25" i="47"/>
  <c r="C68" i="29" s="1"/>
  <c r="M25" i="47"/>
  <c r="B68" i="29" s="1"/>
  <c r="L25" i="47"/>
  <c r="A68" i="29" s="1"/>
  <c r="I25" i="47"/>
  <c r="F32" i="33" s="1"/>
  <c r="S24" i="47"/>
  <c r="G67" i="29" s="1"/>
  <c r="O24" i="47"/>
  <c r="N24" i="47"/>
  <c r="C67" i="29" s="1"/>
  <c r="M24" i="47"/>
  <c r="B67" i="29" s="1"/>
  <c r="L24" i="47"/>
  <c r="A67" i="29" s="1"/>
  <c r="I24" i="47"/>
  <c r="F31" i="33" s="1"/>
  <c r="S23" i="47"/>
  <c r="G66" i="29" s="1"/>
  <c r="O23" i="47"/>
  <c r="N23" i="47"/>
  <c r="C66" i="29" s="1"/>
  <c r="M23" i="47"/>
  <c r="B66" i="29" s="1"/>
  <c r="L23" i="47"/>
  <c r="A66" i="29" s="1"/>
  <c r="I23" i="47"/>
  <c r="F30" i="33" s="1"/>
  <c r="S22" i="47"/>
  <c r="G65" i="29" s="1"/>
  <c r="O22" i="47"/>
  <c r="N22" i="47"/>
  <c r="C65" i="29" s="1"/>
  <c r="M22" i="47"/>
  <c r="B65" i="29" s="1"/>
  <c r="L22" i="47"/>
  <c r="A65" i="29" s="1"/>
  <c r="I22" i="47"/>
  <c r="S21" i="47"/>
  <c r="G64" i="29" s="1"/>
  <c r="O21" i="47"/>
  <c r="N21" i="47"/>
  <c r="C64" i="29" s="1"/>
  <c r="M21" i="47"/>
  <c r="B64" i="29" s="1"/>
  <c r="L21" i="47"/>
  <c r="A64" i="29" s="1"/>
  <c r="I21" i="47"/>
  <c r="F28" i="33" s="1"/>
  <c r="S20" i="47"/>
  <c r="G63" i="29" s="1"/>
  <c r="O20" i="47"/>
  <c r="N20" i="47"/>
  <c r="C63" i="29" s="1"/>
  <c r="M20" i="47"/>
  <c r="B63" i="29" s="1"/>
  <c r="L20" i="47"/>
  <c r="A63" i="29" s="1"/>
  <c r="I20" i="47"/>
  <c r="F27" i="33" s="1"/>
  <c r="S19" i="47"/>
  <c r="G62" i="29" s="1"/>
  <c r="O19" i="47"/>
  <c r="D61" i="33" s="1"/>
  <c r="N19" i="47"/>
  <c r="C62" i="29" s="1"/>
  <c r="M19" i="47"/>
  <c r="B62" i="29" s="1"/>
  <c r="L19" i="47"/>
  <c r="A62" i="29" s="1"/>
  <c r="I19" i="47"/>
  <c r="F26" i="33" s="1"/>
  <c r="I18" i="47"/>
  <c r="F25" i="33" s="1"/>
  <c r="I17" i="47"/>
  <c r="F24" i="33" s="1"/>
  <c r="S16" i="47"/>
  <c r="S15" i="47"/>
  <c r="S14" i="47"/>
  <c r="S12" i="47"/>
  <c r="H59" i="33" s="1"/>
  <c r="O12" i="47"/>
  <c r="N12" i="47"/>
  <c r="M12" i="47"/>
  <c r="L12" i="47"/>
  <c r="B59" i="33" s="1"/>
  <c r="I12" i="47"/>
  <c r="I11" i="47"/>
  <c r="I10" i="47"/>
  <c r="I9" i="47"/>
  <c r="F22" i="33" s="1"/>
  <c r="S8" i="47"/>
  <c r="H55" i="33" s="1"/>
  <c r="O8" i="47"/>
  <c r="N8" i="47"/>
  <c r="M8" i="47"/>
  <c r="L8" i="47"/>
  <c r="B55" i="33" s="1"/>
  <c r="I8" i="47"/>
  <c r="F21" i="33" s="1"/>
  <c r="S7" i="47"/>
  <c r="O7" i="47"/>
  <c r="N7" i="47"/>
  <c r="M7" i="47"/>
  <c r="L7" i="47"/>
  <c r="B54" i="33" s="1"/>
  <c r="I7" i="47"/>
  <c r="S6" i="47"/>
  <c r="H53" i="33" s="1"/>
  <c r="O6" i="47"/>
  <c r="N6" i="47"/>
  <c r="M6" i="47"/>
  <c r="L6" i="47"/>
  <c r="B53" i="33" s="1"/>
  <c r="I6" i="47"/>
  <c r="F19" i="33" s="1"/>
  <c r="I13" i="47"/>
  <c r="E40" i="33"/>
  <c r="F62" i="33"/>
  <c r="F63" i="33"/>
  <c r="F64" i="33"/>
  <c r="F65" i="33"/>
  <c r="F66" i="33"/>
  <c r="F67" i="33"/>
  <c r="F68" i="33"/>
  <c r="F61" i="33"/>
  <c r="D62" i="33"/>
  <c r="D63" i="33"/>
  <c r="D64" i="33"/>
  <c r="D65" i="33"/>
  <c r="D66" i="33"/>
  <c r="D67" i="33"/>
  <c r="D68" i="33"/>
  <c r="B62" i="33"/>
  <c r="B63" i="33"/>
  <c r="B64" i="33"/>
  <c r="B65" i="33"/>
  <c r="B66" i="33"/>
  <c r="B67" i="33"/>
  <c r="B68" i="33"/>
  <c r="B61" i="33"/>
  <c r="B17" i="45"/>
  <c r="C17" i="45" s="1"/>
  <c r="D17" i="45" s="1"/>
  <c r="B16" i="45"/>
  <c r="C16" i="45"/>
  <c r="D16" i="45" s="1"/>
  <c r="B15" i="45"/>
  <c r="C15" i="45" s="1"/>
  <c r="D15" i="45" s="1"/>
  <c r="B14" i="45"/>
  <c r="C14" i="45" s="1"/>
  <c r="D14" i="45" s="1"/>
  <c r="B13" i="45"/>
  <c r="C13" i="45" s="1"/>
  <c r="D13" i="45" s="1"/>
  <c r="B12" i="45"/>
  <c r="C12" i="45"/>
  <c r="D12" i="45" s="1"/>
  <c r="B11" i="45"/>
  <c r="C11" i="45" s="1"/>
  <c r="D11" i="45" s="1"/>
  <c r="A17" i="45"/>
  <c r="A16" i="45"/>
  <c r="A15" i="45"/>
  <c r="A13" i="45"/>
  <c r="A12" i="45"/>
  <c r="A11" i="45"/>
  <c r="A57" i="29"/>
  <c r="G66" i="33"/>
  <c r="I44" i="43"/>
  <c r="I43" i="43"/>
  <c r="B9" i="43"/>
  <c r="C9" i="43"/>
  <c r="C7" i="29" s="1"/>
  <c r="E41" i="33"/>
  <c r="D74" i="43"/>
  <c r="E48" i="33"/>
  <c r="C2" i="33"/>
  <c r="B8" i="29"/>
  <c r="F3" i="3"/>
  <c r="G3" i="3"/>
  <c r="F4" i="3"/>
  <c r="G4" i="3"/>
  <c r="F5" i="3"/>
  <c r="G5" i="3"/>
  <c r="F6" i="3"/>
  <c r="G6" i="3"/>
  <c r="G17" i="3"/>
  <c r="G32" i="3" s="1"/>
  <c r="G18" i="3"/>
  <c r="G19" i="3"/>
  <c r="G20" i="3"/>
  <c r="G21" i="3"/>
  <c r="G22" i="3"/>
  <c r="G23" i="3"/>
  <c r="G24" i="3"/>
  <c r="G25" i="3"/>
  <c r="G26" i="3"/>
  <c r="G27" i="3"/>
  <c r="G28" i="3"/>
  <c r="G29" i="3"/>
  <c r="G30" i="3"/>
  <c r="G31" i="3"/>
  <c r="G33" i="3"/>
  <c r="A7" i="29"/>
  <c r="B3" i="3"/>
  <c r="C3" i="3"/>
  <c r="B4" i="3"/>
  <c r="C4" i="3"/>
  <c r="B5" i="3"/>
  <c r="C5" i="3"/>
  <c r="B6" i="3"/>
  <c r="C6" i="3"/>
  <c r="B9" i="32"/>
  <c r="G11" i="3"/>
  <c r="C11" i="3"/>
  <c r="I124" i="47" l="1"/>
  <c r="I113" i="47"/>
  <c r="G229" i="47"/>
  <c r="C59" i="43" s="1"/>
  <c r="I59" i="43" s="1"/>
  <c r="F260" i="47"/>
  <c r="C61" i="43" s="1"/>
  <c r="C28" i="29" s="1"/>
  <c r="F28" i="29" s="1"/>
  <c r="S17" i="47"/>
  <c r="I102" i="43"/>
  <c r="F170" i="47"/>
  <c r="C55" i="43" s="1"/>
  <c r="C22" i="29" s="1"/>
  <c r="F22" i="29" s="1"/>
  <c r="F200" i="47"/>
  <c r="C57" i="43" s="1"/>
  <c r="C16" i="3" s="1"/>
  <c r="I67" i="43"/>
  <c r="G71" i="29"/>
  <c r="F324" i="47"/>
  <c r="C65" i="43" s="1"/>
  <c r="C32" i="29" s="1"/>
  <c r="F32" i="29" s="1"/>
  <c r="H64" i="33"/>
  <c r="C52" i="43"/>
  <c r="C19" i="29" s="1"/>
  <c r="F19" i="29" s="1"/>
  <c r="D18" i="45"/>
  <c r="D13" i="46" s="1"/>
  <c r="S37" i="47"/>
  <c r="S38" i="47" s="1"/>
  <c r="G72" i="29"/>
  <c r="G73" i="29" s="1"/>
  <c r="H54" i="33"/>
  <c r="G68" i="47"/>
  <c r="C79" i="43"/>
  <c r="C46" i="29" s="1"/>
  <c r="C83" i="43"/>
  <c r="C50" i="29" s="1"/>
  <c r="C81" i="43"/>
  <c r="C48" i="29" s="1"/>
  <c r="C80" i="43"/>
  <c r="C47" i="29" s="1"/>
  <c r="C82" i="43"/>
  <c r="C49" i="29" s="1"/>
  <c r="C87" i="43"/>
  <c r="C53" i="29" s="1"/>
  <c r="G85" i="47"/>
  <c r="C51" i="43" s="1"/>
  <c r="I51" i="43" s="1"/>
  <c r="I31" i="47"/>
  <c r="I32" i="47" s="1"/>
  <c r="G58" i="47"/>
  <c r="F139" i="47"/>
  <c r="C53" i="43" s="1"/>
  <c r="C20" i="29" s="1"/>
  <c r="F20" i="29" s="1"/>
  <c r="B7" i="29"/>
  <c r="C84" i="43"/>
  <c r="C51" i="29" s="1"/>
  <c r="D86" i="43"/>
  <c r="I58" i="43"/>
  <c r="I101" i="43"/>
  <c r="I56" i="43"/>
  <c r="I62" i="43"/>
  <c r="I71" i="43"/>
  <c r="I68" i="43"/>
  <c r="C17" i="3"/>
  <c r="C21" i="29"/>
  <c r="F21" i="29" s="1"/>
  <c r="C21" i="3"/>
  <c r="C30" i="29"/>
  <c r="F30" i="29" s="1"/>
  <c r="C20" i="3"/>
  <c r="C23" i="29"/>
  <c r="F23" i="29" s="1"/>
  <c r="I66" i="43"/>
  <c r="I69" i="43"/>
  <c r="I98" i="43"/>
  <c r="I99" i="43"/>
  <c r="C26" i="29"/>
  <c r="F26" i="29" s="1"/>
  <c r="C14" i="3"/>
  <c r="I100" i="43"/>
  <c r="I70" i="43"/>
  <c r="I65" i="43"/>
  <c r="I55" i="43"/>
  <c r="H66" i="33"/>
  <c r="C22" i="3"/>
  <c r="H63" i="33"/>
  <c r="G63" i="33"/>
  <c r="G64" i="33"/>
  <c r="C34" i="29"/>
  <c r="F34" i="29" s="1"/>
  <c r="H65" i="33"/>
  <c r="G61" i="33"/>
  <c r="H67" i="33"/>
  <c r="G67" i="33"/>
  <c r="G68" i="33"/>
  <c r="H68" i="33"/>
  <c r="I72" i="43"/>
  <c r="C39" i="29"/>
  <c r="F39" i="29" s="1"/>
  <c r="C12" i="3"/>
  <c r="C25" i="3"/>
  <c r="C26" i="3"/>
  <c r="C23" i="3"/>
  <c r="C35" i="29"/>
  <c r="F35" i="29" s="1"/>
  <c r="I61" i="43"/>
  <c r="I60" i="43"/>
  <c r="I64" i="43"/>
  <c r="I73" i="43"/>
  <c r="C40" i="29"/>
  <c r="F40" i="29" s="1"/>
  <c r="I105" i="43"/>
  <c r="C19" i="3"/>
  <c r="I97" i="43"/>
  <c r="C24" i="29" l="1"/>
  <c r="F24" i="29" s="1"/>
  <c r="C18" i="3"/>
  <c r="I57" i="43"/>
  <c r="C18" i="29"/>
  <c r="F18" i="29" s="1"/>
  <c r="D16" i="29"/>
  <c r="D15" i="29" s="1"/>
  <c r="S39" i="47"/>
  <c r="I52" i="43"/>
  <c r="G12" i="3" s="1"/>
  <c r="C50" i="43"/>
  <c r="I50" i="43" s="1"/>
  <c r="G10" i="3" s="1"/>
  <c r="G13" i="3" s="1"/>
  <c r="G14" i="3" s="1"/>
  <c r="G15" i="3" s="1"/>
  <c r="D50" i="29"/>
  <c r="F50" i="29" s="1"/>
  <c r="D49" i="29"/>
  <c r="F49" i="29" s="1"/>
  <c r="D48" i="29"/>
  <c r="F48" i="29" s="1"/>
  <c r="D47" i="29"/>
  <c r="F47" i="29" s="1"/>
  <c r="D53" i="29"/>
  <c r="F53" i="29" s="1"/>
  <c r="C7" i="33"/>
  <c r="C41" i="33" s="1"/>
  <c r="G41" i="33" s="1"/>
  <c r="I33" i="47"/>
  <c r="I34" i="47" s="1"/>
  <c r="C49" i="43"/>
  <c r="C16" i="29" s="1"/>
  <c r="F16" i="29" s="1"/>
  <c r="I53" i="43"/>
  <c r="C13" i="3"/>
  <c r="D51" i="29"/>
  <c r="F51" i="29" s="1"/>
  <c r="D46" i="29"/>
  <c r="C78" i="43"/>
  <c r="I106" i="43"/>
  <c r="I107" i="43" s="1"/>
  <c r="I108" i="43" s="1"/>
  <c r="H61" i="33"/>
  <c r="G62" i="33"/>
  <c r="H62" i="33"/>
  <c r="C48" i="43" l="1"/>
  <c r="C4" i="33"/>
  <c r="C9" i="3"/>
  <c r="I49" i="43"/>
  <c r="C10" i="3"/>
  <c r="C6" i="33"/>
  <c r="C17" i="29"/>
  <c r="F17" i="29" s="1"/>
  <c r="E44" i="33"/>
  <c r="D43" i="29"/>
  <c r="D44" i="29"/>
  <c r="D42" i="29"/>
  <c r="C76" i="43"/>
  <c r="C43" i="29" s="1"/>
  <c r="F43" i="29" s="1"/>
  <c r="C75" i="43"/>
  <c r="C42" i="29" s="1"/>
  <c r="C8" i="33"/>
  <c r="C9" i="33" s="1"/>
  <c r="C43" i="33" s="1"/>
  <c r="C29" i="3"/>
  <c r="C40" i="33"/>
  <c r="G40" i="33" s="1"/>
  <c r="C10" i="33"/>
  <c r="C28" i="3"/>
  <c r="C77" i="43"/>
  <c r="C44" i="29" s="1"/>
  <c r="C45" i="29"/>
  <c r="C12" i="33"/>
  <c r="C46" i="33" s="1"/>
  <c r="D45" i="29"/>
  <c r="F46" i="29"/>
  <c r="C38" i="33" l="1"/>
  <c r="C39" i="33" s="1"/>
  <c r="C5" i="33"/>
  <c r="C15" i="29"/>
  <c r="F15" i="29" s="1"/>
  <c r="F44" i="29"/>
  <c r="D41" i="29"/>
  <c r="E45" i="33" s="1"/>
  <c r="F45" i="33" s="1"/>
  <c r="C42" i="33"/>
  <c r="C44" i="33" s="1"/>
  <c r="G44" i="33" s="1"/>
  <c r="C74" i="43"/>
  <c r="C11" i="33" s="1"/>
  <c r="F45" i="29"/>
  <c r="E46" i="33"/>
  <c r="F46" i="33" s="1"/>
  <c r="C41" i="29"/>
  <c r="F42" i="29"/>
  <c r="E38" i="33"/>
  <c r="D52" i="29" l="1"/>
  <c r="F41" i="29"/>
  <c r="C85" i="43"/>
  <c r="E86" i="43" s="1"/>
  <c r="E47" i="33"/>
  <c r="F47" i="33" s="1"/>
  <c r="D54" i="29"/>
  <c r="H52" i="29"/>
  <c r="G38" i="33"/>
  <c r="E39" i="33"/>
  <c r="D11" i="33"/>
  <c r="C45" i="33"/>
  <c r="D45" i="33" s="1"/>
  <c r="C13" i="33" l="1"/>
  <c r="C14" i="33" s="1"/>
  <c r="D12" i="33" s="1"/>
  <c r="C88" i="43"/>
  <c r="C54" i="29" s="1"/>
  <c r="F54" i="29" s="1"/>
  <c r="C52" i="29"/>
  <c r="F52" i="29" s="1"/>
  <c r="D59" i="29"/>
  <c r="D56" i="29"/>
  <c r="D57" i="29"/>
  <c r="D55" i="29"/>
  <c r="D58" i="29"/>
  <c r="G39" i="33"/>
  <c r="E42" i="33"/>
  <c r="C47" i="33" l="1"/>
  <c r="C48" i="33" s="1"/>
  <c r="D46" i="33" s="1"/>
  <c r="C93" i="43"/>
  <c r="C58" i="29" s="1"/>
  <c r="F58" i="29" s="1"/>
  <c r="C94" i="43"/>
  <c r="C59" i="29" s="1"/>
  <c r="F59" i="29" s="1"/>
  <c r="C90" i="43"/>
  <c r="C55" i="29" s="1"/>
  <c r="F55" i="29" s="1"/>
  <c r="C91" i="43"/>
  <c r="C56" i="29" s="1"/>
  <c r="F56" i="29" s="1"/>
  <c r="C92" i="43"/>
  <c r="C57" i="29" s="1"/>
  <c r="F57" i="29" s="1"/>
  <c r="E43" i="33"/>
  <c r="G43" i="33" s="1"/>
  <c r="G42" i="33"/>
  <c r="D13" i="33"/>
  <c r="D47" i="3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Paula Andrea Villada Estrada</author>
  </authors>
  <commentList>
    <comment ref="H30" authorId="0" shapeId="0" xr:uid="{00000000-0006-0000-0100-000001000000}">
      <text>
        <r>
          <rPr>
            <sz val="9"/>
            <color indexed="81"/>
            <rFont val="Tahoma"/>
            <family val="2"/>
          </rPr>
          <t xml:space="preserve">En el enlace relacionado, realizar la clasificación y escribir en este campo el código que arroja. </t>
        </r>
      </text>
    </comment>
  </commentList>
</comments>
</file>

<file path=xl/sharedStrings.xml><?xml version="1.0" encoding="utf-8"?>
<sst xmlns="http://schemas.openxmlformats.org/spreadsheetml/2006/main" count="1853" uniqueCount="1301">
  <si>
    <t>FACULTAD DE MINAS</t>
  </si>
  <si>
    <t>INSTRUCTIVO PARA ELABORACIÓN Y PRESENTACIÓN</t>
  </si>
  <si>
    <t>NOTA</t>
  </si>
  <si>
    <t>TOTAL</t>
  </si>
  <si>
    <t>RUBRO</t>
  </si>
  <si>
    <t>VALOR</t>
  </si>
  <si>
    <t>VERIFICACIÓN</t>
  </si>
  <si>
    <t>Personal académico (con bonificación)</t>
  </si>
  <si>
    <t>Estímulo a estudiantes auxiliares</t>
  </si>
  <si>
    <t>Remuneración por servicios técnicos</t>
  </si>
  <si>
    <t>Compra de equipo</t>
  </si>
  <si>
    <t>Compra de software</t>
  </si>
  <si>
    <t xml:space="preserve">Materiales y suministros </t>
  </si>
  <si>
    <t>Mantenimiento</t>
  </si>
  <si>
    <t>Servicios públicos</t>
  </si>
  <si>
    <t>Arrendamiento</t>
  </si>
  <si>
    <t>Capacitación</t>
  </si>
  <si>
    <t>Viáticos y gastos de viaje</t>
  </si>
  <si>
    <t>Impresos y publicaciones</t>
  </si>
  <si>
    <t>Comunicaciones y transporte</t>
  </si>
  <si>
    <t>Seguros</t>
  </si>
  <si>
    <t>Impuestos y multas</t>
  </si>
  <si>
    <t>Apoyo logístico a eventos acad. y admt.</t>
  </si>
  <si>
    <t>Otros gastos de operación</t>
  </si>
  <si>
    <t>SERVICIOS ACADÉMICOS</t>
  </si>
  <si>
    <t>DOCENTE</t>
  </si>
  <si>
    <t>VALOR HORA</t>
  </si>
  <si>
    <t>VALOR TOTAL</t>
  </si>
  <si>
    <t>PERSONAL ACADÉMICO SIN BONIFICACIÓN</t>
  </si>
  <si>
    <t>PERSONAL ACADÉMICO CON BONIFICACIÓN</t>
  </si>
  <si>
    <t>FECHA:</t>
  </si>
  <si>
    <t>Personal académico</t>
  </si>
  <si>
    <t>TOTAL VALOR CONTRACTUAL</t>
  </si>
  <si>
    <t>VALOR PRESUPUESTADO</t>
  </si>
  <si>
    <t>PERSONAL</t>
  </si>
  <si>
    <t>SUBTOTAL OTROS COSTOS DIRECTOS</t>
  </si>
  <si>
    <t>OTROS COSTOS DIRECTOS</t>
  </si>
  <si>
    <t>SUBTOTAL PERSONAL (sin factor multiplicador)</t>
  </si>
  <si>
    <t>Factor multiplicador</t>
  </si>
  <si>
    <t>SUBTOTAL PERSONAL (con factor multiplicador)</t>
  </si>
  <si>
    <t>Administración, valoración de intangibles y excedentes</t>
  </si>
  <si>
    <t>TÍTULO DEL PROYECTO:</t>
  </si>
  <si>
    <t>Subtotal</t>
  </si>
  <si>
    <t>Remuneración Serv. Técnicos</t>
  </si>
  <si>
    <t>PRESUPUESTADO</t>
  </si>
  <si>
    <t>REAL</t>
  </si>
  <si>
    <t xml:space="preserve">   TIPO DE PROYECTO: </t>
  </si>
  <si>
    <t>TOTAL INGRESOS</t>
  </si>
  <si>
    <t>Materiales y suministros</t>
  </si>
  <si>
    <t xml:space="preserve">Fondo Común </t>
  </si>
  <si>
    <t>Cédula</t>
  </si>
  <si>
    <t>Dedicación</t>
  </si>
  <si>
    <t>Valor hora</t>
  </si>
  <si>
    <t>Bonificación</t>
  </si>
  <si>
    <t xml:space="preserve">Impuesto Nacional 4 X 1000 </t>
  </si>
  <si>
    <t>TOTAL BONIFICACIONES</t>
  </si>
  <si>
    <t>Diligenciar solamente las celdas en color amarillo</t>
  </si>
  <si>
    <t>Título del Proyecto:</t>
  </si>
  <si>
    <t>Entidade(s) Contratante(s):</t>
  </si>
  <si>
    <t>Nivel académico</t>
  </si>
  <si>
    <t>DIFERENCIA</t>
  </si>
  <si>
    <t>COSTOS INDIRECTOS</t>
  </si>
  <si>
    <t xml:space="preserve">Hojas 1, 2 : </t>
  </si>
  <si>
    <t xml:space="preserve">Hojas 3 a 18: </t>
  </si>
  <si>
    <t xml:space="preserve">Hojas 19 y 20: </t>
  </si>
  <si>
    <t xml:space="preserve">Hojas 21 y 22: </t>
  </si>
  <si>
    <t>TOTAL COSTOS DIRECTOS</t>
  </si>
  <si>
    <t>DOCENTES CON BONIFICACIÓN</t>
  </si>
  <si>
    <t>Código QUIPÚ:</t>
  </si>
  <si>
    <t>Otros costos directos</t>
  </si>
  <si>
    <t>En estas hojas se definen cada uno de los rubros  del proyectos, cuyos valores totales se llevan automáticamente a la hoja 1, PRESUPUESTO GENERAL. En cada tabla hay a su vez una celda denominada REAL, en la que se totalizan los valores reales ejecutados en el rubro al finalizar el proyecto, los cuales son trasladados automáticamente a la hoja 22, LIQUIDACIÓN DEL PROYECTO.</t>
  </si>
  <si>
    <t>Estas hojas presentan el presupuesto resumido; son elaboradas automáticamente utilizando modelos basados en el sistema AIU (hoja 19) y Factor Multiplicador (hoja 20).  Sin embargo, esta estructura de costos debe considerarse información confidencial y no debe darse a conocer al cliente excepto en casos excepcionales.</t>
  </si>
  <si>
    <t>Las hojas 1, PRESUPUESTO GENERAL y 2, FLUJO DE CAJA, deben imprimirse y presentarse al Comité de Investigación y Extensión para la autorización del Consejo de Facultad.  Es importante tener en cuenta que el Acuerdo 036 de 2009 posibilita excepciones a la obligatoriedad de destinar el 22% del valor contractual del proyecto a las transferencias internas, bajo criterios académicos o de interés nacional y mediando la aprobación del Consejo de Sede.  Tal decisión deberá ser justificada, teniendo en cuenta criterios académicos o de interés público, y debe estar avalada por el Consejo de Facultad.  Por otra parte, en el caso de que el proyecto se ejecute total o parcialmente por fuera de las instalaciones de la Universidad, es posible considerar una reducción en los costos indirectos; para el efecto, se debe consultar con la Vicedecanatura de Investigación y Extensión.</t>
  </si>
  <si>
    <t>*El cálculo del FM incluye un 10% del valor de OTROS COSTOS DIRECTOS.</t>
  </si>
  <si>
    <t>TRANSFERENCIAS NIVEL NACIÓN / SEDE</t>
  </si>
  <si>
    <t>Definen la forma de elaborar el presupuesto y presentarlo a consideración del Consejo de Facultad para la autorización del proyecto.  La hoja 1 es la identificación del proyecto y el presupuesto general y la hoja 2 es el Flujo de Caja del proyecto.</t>
  </si>
  <si>
    <t>Definen la forma de presentar el presupuesto en la solicitud de liquidación del proyecto.  En la hoja 21 se detalla la liquidación del personal y en la hoja 22 se informan el período real de ejecución del proyecto y el valor final del contrato; los demás valores se completan automáticamente.</t>
  </si>
  <si>
    <t>Para llenar los formatos se deben diligenciar únicamente las celdas resaltadas en amarillo.  De lo contrario, las hojas corren el riesgo de desconfigurarse, invalidando el presupuesto.</t>
  </si>
  <si>
    <r>
      <t>PRESUPUESTO PARA LA ENTIDAD CONTRATANTE - SISTEMA AIU</t>
    </r>
    <r>
      <rPr>
        <b/>
        <sz val="10"/>
        <rFont val="Arial"/>
        <family val="2"/>
      </rPr>
      <t xml:space="preserve">
</t>
    </r>
    <r>
      <rPr>
        <b/>
        <sz val="8"/>
        <color indexed="10"/>
        <rFont val="Arial"/>
        <family val="2"/>
      </rPr>
      <t>(Este formato es solamente una ilustración de la forma que tomaría el presupuesto en el sistema AIU, adaptado para la Universidad, de manera consistente con el presupuesto elaborado para la Facultad.  Se recomienda negociar con la entidad contratante un valor global para el proyecto.)</t>
    </r>
  </si>
  <si>
    <r>
      <t>PRESUPUESTO PARA LA ENTIDAD CONTRATANTE - SISTEMA FACTOR MULTIPLICADOR</t>
    </r>
    <r>
      <rPr>
        <b/>
        <sz val="10"/>
        <rFont val="Arial"/>
        <family val="2"/>
      </rPr>
      <t xml:space="preserve">
</t>
    </r>
    <r>
      <rPr>
        <b/>
        <sz val="8"/>
        <color indexed="10"/>
        <rFont val="Arial"/>
        <family val="2"/>
      </rPr>
      <t>(Este formato es solamente una ilustración de la forma que tomaría el presupuesto en el sistema FACTOR MULTIPLICADOR, adaptado para la Universidad, de manera consistente con el presupuesto elaborado para la Facultad.  Se recomienda negociar con la entidad contratante un valor global para el proyecto.)</t>
    </r>
  </si>
  <si>
    <t>hr/sem</t>
  </si>
  <si>
    <t>Subtotal personal académico</t>
  </si>
  <si>
    <t>Subtotal personal</t>
  </si>
  <si>
    <t>DEDICACIÓN (h/sem)</t>
  </si>
  <si>
    <t>El presente instructivo se aplica a los proyectos de investigación y extensión (en este último caso, modalidad "servicios académicos") para los que se requiera resolución aprobatoria del Decano de la Facultad de Minas, según el Acuerdo 036 del 2009 del CSU y las disposiciones reglamentarias de la Facultad.</t>
  </si>
  <si>
    <t>Según Acuerdo 036-2009 CSU</t>
  </si>
  <si>
    <t>Estímulo a estudiantes</t>
  </si>
  <si>
    <t>TRANSFERENCIAS NACIÓN / SEDE</t>
  </si>
  <si>
    <t>TRANSFERENCIA FACULTAD</t>
  </si>
  <si>
    <t>VALOR HORA FINAL</t>
  </si>
  <si>
    <t>VALOR TOTAL FINAL</t>
  </si>
  <si>
    <t>INICIAL</t>
  </si>
  <si>
    <t>FINAL</t>
  </si>
  <si>
    <t>PERSONAL ACADÉMICO</t>
  </si>
  <si>
    <t>VALOR REAL</t>
  </si>
  <si>
    <t>DEDICACIÓN (hr totales)</t>
  </si>
  <si>
    <t>DEDICACIÓN (h totales)</t>
  </si>
  <si>
    <t>Operaciones internas</t>
  </si>
  <si>
    <t>En el caso de los proyectos de extensión, se recomienda presentar la propuesta económica a la entidad interesada indicando solamente el valor contractual, de forma global.  Únicamente en caso de que la entidad interesada así lo exija, el valor contractual se desagregará en los principales rubros del presupuesto.  En este caso se recomienda recurrir a uno de los presupuestos de las hojas 19 y 20.</t>
  </si>
  <si>
    <t>Las hojas 21, LIQUIDACIÓN DE PERSONAL y 22, PRESUPUESTO PARA LIQUIDACIÓN se deben imprimir y anexar a la solicitud de liquidación del proyecto.  El diligenciamiento de estas hojas se hace siguiendo las instrucciones de este formulario.</t>
  </si>
  <si>
    <t>ELABORÓ</t>
  </si>
  <si>
    <t>REVISÓ</t>
  </si>
  <si>
    <t>Vicedecanatura de I&amp;E</t>
  </si>
  <si>
    <t>APROBÓ</t>
  </si>
  <si>
    <t>CARGO</t>
  </si>
  <si>
    <t>Vicedecano de I&amp;E</t>
  </si>
  <si>
    <t>FECHA</t>
  </si>
  <si>
    <t>Para cada año de desarrollo del proyecto realizar la distribución de los rubros.</t>
  </si>
  <si>
    <t>Facultad</t>
  </si>
  <si>
    <t>Sede</t>
  </si>
  <si>
    <t>Departamento/Instituto/Centro Responsable:</t>
  </si>
  <si>
    <r>
      <rPr>
        <b/>
        <sz val="12"/>
        <rFont val="Calibri"/>
        <family val="2"/>
      </rPr>
      <t>INSTRUCCIONES GENERALES</t>
    </r>
    <r>
      <rPr>
        <sz val="12"/>
        <rFont val="Calibri"/>
        <family val="2"/>
      </rPr>
      <t xml:space="preserve">
Para la elaboración del presupuesto de los proyectos de extensión se recomienda llenar primero el formulario "SIN TOTAL PREESTABLECIDO".  Este formulario define el valor del proyecto según las recomendaciones de cotización de la Facultad de Minas, y teniendo en cuenta los costos directos, los costos indirectos y las transferencias respectivas.  En caso de que el valor del proyecto no sea competitivo, se debe proceder a llenar el formulario "CON TOTAL PREESTABLECIDO", introduciendo el valor que se considere competitivo.  En este caso, el formulario generará alertas por incompatibilidad de criterios de presupuestación, por lo que la solicitud al Consejo de Facultad deberá justificarse claramente.  En cualquier caso, el Consejo de Facultad tendrá la potestad de negar o aceptar la propuesta con o sin ajustes.
A continuación se dan instrucciones específicas para el diligenciamiento de las hojas del presupuesto.  Se debe tener en cuenta que para presentar la solicitud al Consejo de Facultad únicamente se deben imprimir las hojas 1 y 2, o las hojas 21 y 22 si la solicitud es de liquidación del proyecto.</t>
    </r>
  </si>
  <si>
    <t>DE PRESUPUESTOS DE PROYECTOS DE EXTENSIÓN</t>
  </si>
  <si>
    <t>Santiago Arango Aramburo</t>
  </si>
  <si>
    <t xml:space="preserve">Vicedecano I&amp;E </t>
  </si>
  <si>
    <t>Profesional de Apoyo</t>
  </si>
  <si>
    <t>Agosto 2013 - Agosto 2015</t>
  </si>
  <si>
    <r>
      <t>1.</t>
    </r>
    <r>
      <rPr>
        <b/>
        <sz val="7"/>
        <rFont val="Calibri"/>
        <family val="2"/>
      </rPr>
      <t xml:space="preserve">      </t>
    </r>
    <r>
      <rPr>
        <b/>
        <sz val="12"/>
        <rFont val="Calibri"/>
        <family val="2"/>
      </rPr>
      <t>PREPARACIÓN Y PRESENTACIÓN DEL PRESUPUESTO A CONSIDERACIÓN DEL CONSEJO DE FACULTAD</t>
    </r>
  </si>
  <si>
    <r>
      <t>2.</t>
    </r>
    <r>
      <rPr>
        <b/>
        <sz val="7"/>
        <rFont val="Calibri"/>
        <family val="2"/>
      </rPr>
      <t xml:space="preserve">      </t>
    </r>
    <r>
      <rPr>
        <b/>
        <sz val="12"/>
        <rFont val="Calibri"/>
        <family val="2"/>
      </rPr>
      <t>PRESENTACIÓN DEL PRESUPUESTO A LA ENTIDAD INTERESADA</t>
    </r>
  </si>
  <si>
    <r>
      <t>3.</t>
    </r>
    <r>
      <rPr>
        <b/>
        <sz val="7"/>
        <rFont val="Calibri"/>
        <family val="2"/>
      </rPr>
      <t xml:space="preserve">      </t>
    </r>
    <r>
      <rPr>
        <b/>
        <sz val="12"/>
        <rFont val="Calibri"/>
        <family val="2"/>
      </rPr>
      <t>PRESENTACIÓN DEL PRESUPUESTO PARA SOLICITUDES DE LIQUIDACIÓN</t>
    </r>
  </si>
  <si>
    <t>Director del Proyecto:</t>
  </si>
  <si>
    <t>ACTA CONSEJO DE FACULTAD:</t>
  </si>
  <si>
    <t xml:space="preserve">ACTA COMITÉ:                               </t>
  </si>
  <si>
    <t>TRANSFERENCIAS FACULTAD SOBRE 8,5%</t>
  </si>
  <si>
    <t>Cédula:</t>
  </si>
  <si>
    <t>Duración del proyecto (en meses):</t>
  </si>
  <si>
    <t xml:space="preserve">1. Información General del proyecto </t>
  </si>
  <si>
    <t>Plan de Desarrollo Global</t>
  </si>
  <si>
    <t>Código de área</t>
  </si>
  <si>
    <t>Descripción de área</t>
  </si>
  <si>
    <t>Aplicaciones de la lógica</t>
  </si>
  <si>
    <t>Lógica deductiva</t>
  </si>
  <si>
    <t>Lógica general</t>
  </si>
  <si>
    <t>Lógica inductiva</t>
  </si>
  <si>
    <t>Metodología</t>
  </si>
  <si>
    <t>Otras especialidades relativas a la lógica</t>
  </si>
  <si>
    <t>Algebra</t>
  </si>
  <si>
    <t>Análisis y análisis funcional</t>
  </si>
  <si>
    <t>Ciencias de la computación</t>
  </si>
  <si>
    <t>Geometría</t>
  </si>
  <si>
    <t>Teoría de números</t>
  </si>
  <si>
    <t>Análisis numérico</t>
  </si>
  <si>
    <t>Investigación operativa</t>
  </si>
  <si>
    <t>Probabilidad</t>
  </si>
  <si>
    <t>Estadística</t>
  </si>
  <si>
    <t>Topología</t>
  </si>
  <si>
    <t>Otras especialidades matemáticas</t>
  </si>
  <si>
    <t>Cosmología y cosmogonía</t>
  </si>
  <si>
    <t>Medio interplanetario</t>
  </si>
  <si>
    <t>Astronomía óptica</t>
  </si>
  <si>
    <t>Planetología</t>
  </si>
  <si>
    <t>Radio-astronomía</t>
  </si>
  <si>
    <t>Sistema solar</t>
  </si>
  <si>
    <t>Otras especialidades astronómicas</t>
  </si>
  <si>
    <t>Acústica</t>
  </si>
  <si>
    <t>Electromagnetismo</t>
  </si>
  <si>
    <t>Electrónica</t>
  </si>
  <si>
    <t>Física de los fluidos</t>
  </si>
  <si>
    <t>Mecánica</t>
  </si>
  <si>
    <t>Física molecular</t>
  </si>
  <si>
    <t>Física atómica y nuclear</t>
  </si>
  <si>
    <t>Nucleónica</t>
  </si>
  <si>
    <t>Óptica</t>
  </si>
  <si>
    <t>Química física</t>
  </si>
  <si>
    <t>Física del estado sólido</t>
  </si>
  <si>
    <t>Física teórica</t>
  </si>
  <si>
    <t>Termodinámica</t>
  </si>
  <si>
    <t>Unidades y constantes</t>
  </si>
  <si>
    <t>Física altas energías</t>
  </si>
  <si>
    <t>Otras especialidades físicas</t>
  </si>
  <si>
    <t>Química analítica</t>
  </si>
  <si>
    <t>Bioquímica</t>
  </si>
  <si>
    <t>Química inorgánica</t>
  </si>
  <si>
    <t>Química macromolecular</t>
  </si>
  <si>
    <t>Química nuclear</t>
  </si>
  <si>
    <t>Química orgánica</t>
  </si>
  <si>
    <t>Química farmacéutica</t>
  </si>
  <si>
    <t>Química ambiental</t>
  </si>
  <si>
    <t>Otras especialidades químicas</t>
  </si>
  <si>
    <t>Biología animal (zoología)</t>
  </si>
  <si>
    <t>Antropología (física)</t>
  </si>
  <si>
    <t>Biomatemáticas</t>
  </si>
  <si>
    <t>Biometría</t>
  </si>
  <si>
    <t>Biofísica</t>
  </si>
  <si>
    <t>Biología celular</t>
  </si>
  <si>
    <t>Etología (estudio del comportamiento)</t>
  </si>
  <si>
    <t>Genética</t>
  </si>
  <si>
    <t>Biología humana</t>
  </si>
  <si>
    <t>Fisiología humana</t>
  </si>
  <si>
    <t>Inmunología</t>
  </si>
  <si>
    <t>Biología de insectos (entomología)</t>
  </si>
  <si>
    <t>Microbiología</t>
  </si>
  <si>
    <t>Biología molecular</t>
  </si>
  <si>
    <t>Paleontología</t>
  </si>
  <si>
    <t>Biología vegetal (botánica)</t>
  </si>
  <si>
    <t>Radiobiología</t>
  </si>
  <si>
    <t>Simbiosis</t>
  </si>
  <si>
    <t>Virología</t>
  </si>
  <si>
    <t>Neurociencias</t>
  </si>
  <si>
    <t>Otras especialidades biológicas</t>
  </si>
  <si>
    <t>Ciencias de la atmósfera</t>
  </si>
  <si>
    <t>Climatología</t>
  </si>
  <si>
    <t>Geoquímica</t>
  </si>
  <si>
    <t>Geodesia</t>
  </si>
  <si>
    <t>Geografía</t>
  </si>
  <si>
    <t>Geología</t>
  </si>
  <si>
    <t>Geofísica</t>
  </si>
  <si>
    <t>Hidrología</t>
  </si>
  <si>
    <t>Meteorología</t>
  </si>
  <si>
    <t>Oceanografía</t>
  </si>
  <si>
    <t>Ciencia del suelo</t>
  </si>
  <si>
    <t>Ciencias del espacio</t>
  </si>
  <si>
    <t>Otras especialidades de la tierra, espacio o entorno</t>
  </si>
  <si>
    <t>Agroquímica</t>
  </si>
  <si>
    <t>Ingeniería agrícola</t>
  </si>
  <si>
    <t>Agronomía</t>
  </si>
  <si>
    <t>Producción animal</t>
  </si>
  <si>
    <t>Peces y fauna silvestre</t>
  </si>
  <si>
    <t>Ciencia forestal</t>
  </si>
  <si>
    <t>Horticultura</t>
  </si>
  <si>
    <t>Fitopatología</t>
  </si>
  <si>
    <t>Ciencias veterinarias</t>
  </si>
  <si>
    <t>Otras especialidades agrícolas</t>
  </si>
  <si>
    <t>Ciencias clínicas</t>
  </si>
  <si>
    <t>Epidemiologia</t>
  </si>
  <si>
    <t>Medicina forense</t>
  </si>
  <si>
    <t>Medicina del trabajo</t>
  </si>
  <si>
    <t>Medicina interna</t>
  </si>
  <si>
    <t>Ciencias de la nutrición</t>
  </si>
  <si>
    <t>Patología</t>
  </si>
  <si>
    <t>Farmacodinámica</t>
  </si>
  <si>
    <t>Farmacología</t>
  </si>
  <si>
    <t>Medicina preventiva</t>
  </si>
  <si>
    <t>Psiquiatría</t>
  </si>
  <si>
    <t>Salud pública</t>
  </si>
  <si>
    <t>Cirugía</t>
  </si>
  <si>
    <t>Toxicología</t>
  </si>
  <si>
    <t>Otras especialidades médicas</t>
  </si>
  <si>
    <t>Ingeniería y tecnología aeronáuticas</t>
  </si>
  <si>
    <t>Tecnología bioquímica</t>
  </si>
  <si>
    <t>Ingeniería y tecnología químicas</t>
  </si>
  <si>
    <t>Tecnología de los ordenadores</t>
  </si>
  <si>
    <t>Tecnología de la construcción</t>
  </si>
  <si>
    <t>Ingeniería y tecnología eléctrica</t>
  </si>
  <si>
    <t>Tecnología electrónica</t>
  </si>
  <si>
    <t>Ingeniería y tecnología del medio ambiente</t>
  </si>
  <si>
    <t>Tecnología de los alimentos</t>
  </si>
  <si>
    <t>Tecnología industrial</t>
  </si>
  <si>
    <t>Tecnología de la instrumentación</t>
  </si>
  <si>
    <t>Tecnología de materiales</t>
  </si>
  <si>
    <t>Tecnología e ingeniería mecánicas</t>
  </si>
  <si>
    <t>Tecnología médica</t>
  </si>
  <si>
    <t>Tecnología metalúrgica</t>
  </si>
  <si>
    <t>Tecnología de productos metálicos</t>
  </si>
  <si>
    <t>Tecnología de vehículos de motor</t>
  </si>
  <si>
    <t>Tecnología minera</t>
  </si>
  <si>
    <t>Tecnología naval</t>
  </si>
  <si>
    <t>Tecnología nuclear</t>
  </si>
  <si>
    <t>Tecnología del carbón y del petróleo</t>
  </si>
  <si>
    <t>Tecnología energética</t>
  </si>
  <si>
    <t>Tecnología de los ferrocarriles</t>
  </si>
  <si>
    <t>Tecnología del espacio</t>
  </si>
  <si>
    <t>Tecnología de las telecomunicaciones</t>
  </si>
  <si>
    <t>Tecnología textil</t>
  </si>
  <si>
    <t>Tecnología de los sistemas de transporte</t>
  </si>
  <si>
    <t>Procesos tecnológicos</t>
  </si>
  <si>
    <t>Planificación urbana</t>
  </si>
  <si>
    <t>Otras especialidades tecnológicas</t>
  </si>
  <si>
    <t>Antropología cultural</t>
  </si>
  <si>
    <t>Etnografía y etnología</t>
  </si>
  <si>
    <t>Antropología social</t>
  </si>
  <si>
    <t>Otras especialidades antropológicas</t>
  </si>
  <si>
    <t>Fertilidad</t>
  </si>
  <si>
    <t>Demografía general</t>
  </si>
  <si>
    <t>Demografía geográfica</t>
  </si>
  <si>
    <t>Demografía histórica</t>
  </si>
  <si>
    <t>Mortalidad</t>
  </si>
  <si>
    <t>Características de la población</t>
  </si>
  <si>
    <t>Tamaño de la población y evolución demográfica</t>
  </si>
  <si>
    <t>Otras especialidades demográficas</t>
  </si>
  <si>
    <t>Política fiscal y hacienda pública nacionales</t>
  </si>
  <si>
    <t>Econometría</t>
  </si>
  <si>
    <t>Contabilidad económica</t>
  </si>
  <si>
    <t>Actividad económica</t>
  </si>
  <si>
    <t>Sistemas económicos</t>
  </si>
  <si>
    <t>Economía del cambio tecnológico</t>
  </si>
  <si>
    <t>Teoría económica</t>
  </si>
  <si>
    <t>Economía general</t>
  </si>
  <si>
    <t>Organización industrial y políticas gubernamentales</t>
  </si>
  <si>
    <t>Economía internacional</t>
  </si>
  <si>
    <t>Organización y dirección de empresas</t>
  </si>
  <si>
    <t>Economía sectorial</t>
  </si>
  <si>
    <t>Otras especialidades económicas</t>
  </si>
  <si>
    <t>Geografía económica</t>
  </si>
  <si>
    <t>Geografía histórica</t>
  </si>
  <si>
    <t>Geografía humana</t>
  </si>
  <si>
    <t>Geografía regional</t>
  </si>
  <si>
    <t>Otras especialidades geográficas</t>
  </si>
  <si>
    <t>Biografías</t>
  </si>
  <si>
    <t>Historia general</t>
  </si>
  <si>
    <t>Historia de países</t>
  </si>
  <si>
    <t>Historia por épocas</t>
  </si>
  <si>
    <t>Ciencias auxiliares de la historia</t>
  </si>
  <si>
    <t>Historias especializadas</t>
  </si>
  <si>
    <t>Otras especialidades históricas</t>
  </si>
  <si>
    <t>Derecho canónico</t>
  </si>
  <si>
    <t>Teoría y métodos generales</t>
  </si>
  <si>
    <t>Derecho internacional</t>
  </si>
  <si>
    <t>Organización jurídica</t>
  </si>
  <si>
    <t>Derecho y legislación nacionales</t>
  </si>
  <si>
    <t>Otras especialidades jurídicas</t>
  </si>
  <si>
    <t>Lingüística aplicada</t>
  </si>
  <si>
    <t>Lingüística diacrónica</t>
  </si>
  <si>
    <t>Geografía lingüística</t>
  </si>
  <si>
    <t>Teoría lingüística</t>
  </si>
  <si>
    <t>Lingüística sincrónica</t>
  </si>
  <si>
    <t>Otras especialidades lingüísticas</t>
  </si>
  <si>
    <t>Teoría y métodos educativos</t>
  </si>
  <si>
    <t>Organización y planificación de la educación</t>
  </si>
  <si>
    <t>Preparación y empleo de profesores</t>
  </si>
  <si>
    <t>Otras especialidades pedagógicas</t>
  </si>
  <si>
    <t>Relaciones internacionales</t>
  </si>
  <si>
    <t>Ciencias políticas</t>
  </si>
  <si>
    <t>Ideologías políticas</t>
  </si>
  <si>
    <t>Instituciones políticas</t>
  </si>
  <si>
    <t>Vida política</t>
  </si>
  <si>
    <t>Sociología política</t>
  </si>
  <si>
    <t>Sistemas políticos</t>
  </si>
  <si>
    <t>Teoría política</t>
  </si>
  <si>
    <t>Administración pública</t>
  </si>
  <si>
    <t>Opinión pública</t>
  </si>
  <si>
    <t>Otras especialidades políticas</t>
  </si>
  <si>
    <t>Psicología del niño y del adolescente</t>
  </si>
  <si>
    <t>Asesoramiento y orientación</t>
  </si>
  <si>
    <t>Psicopedagogía</t>
  </si>
  <si>
    <t>Evaluación y diagnóstico en psicología</t>
  </si>
  <si>
    <t>Psicología experimental</t>
  </si>
  <si>
    <t>Psicología general</t>
  </si>
  <si>
    <t>Psicología geriátrica</t>
  </si>
  <si>
    <t>Psicología industrial</t>
  </si>
  <si>
    <t>Parapsicología</t>
  </si>
  <si>
    <t>Personalidad</t>
  </si>
  <si>
    <t>Estudios psicológicos de temas sociales</t>
  </si>
  <si>
    <t>Psicofarmacología</t>
  </si>
  <si>
    <t>Psicología social</t>
  </si>
  <si>
    <t>Otras especialidades psicológicas</t>
  </si>
  <si>
    <t>Arquitectura</t>
  </si>
  <si>
    <t>Teoría análisis y crítica literaria</t>
  </si>
  <si>
    <t>Teoría, análisis y crítica de las bellas artes</t>
  </si>
  <si>
    <t>Otras especialidades artísticas</t>
  </si>
  <si>
    <t>Sociología cultural</t>
  </si>
  <si>
    <t>Sociología experimental</t>
  </si>
  <si>
    <t>Sociología general</t>
  </si>
  <si>
    <t>Problemas internacionales</t>
  </si>
  <si>
    <t>Sociología matemática</t>
  </si>
  <si>
    <t>Sociología del trabajo</t>
  </si>
  <si>
    <t>Cambio y desarrollo social</t>
  </si>
  <si>
    <t>Comunicaciones sociales</t>
  </si>
  <si>
    <t>Grupos sociales</t>
  </si>
  <si>
    <t>Problemas sociales</t>
  </si>
  <si>
    <t>Sociología de los asentamientos humanos</t>
  </si>
  <si>
    <t>Otras especialidades sociológicas</t>
  </si>
  <si>
    <t>Ética clásica</t>
  </si>
  <si>
    <t>Ética de individuos</t>
  </si>
  <si>
    <t>Ética de grupo</t>
  </si>
  <si>
    <t>La ética en  perspectiva</t>
  </si>
  <si>
    <t>Filosofía del conocimiento</t>
  </si>
  <si>
    <t>Antropología filosófica</t>
  </si>
  <si>
    <t>Filosofía general</t>
  </si>
  <si>
    <t>Sistemas filosóficos</t>
  </si>
  <si>
    <t>Filosofía de la ciencia</t>
  </si>
  <si>
    <t>Filosofía de la naturaleza</t>
  </si>
  <si>
    <t>Filosofía social</t>
  </si>
  <si>
    <t>Doctrinas filosóficas</t>
  </si>
  <si>
    <t>Otras especialidades filosóficas</t>
  </si>
  <si>
    <t>Doctorados</t>
  </si>
  <si>
    <t>Ambiental-Desarrollo y medio ambiente</t>
  </si>
  <si>
    <t>Ambiental-Clima y cambio climático</t>
  </si>
  <si>
    <t>Ambiental-Recursos naturales</t>
  </si>
  <si>
    <t>Biodiversidad-Servicios ambientales</t>
  </si>
  <si>
    <t>Biodiversidad-Recursos naturales</t>
  </si>
  <si>
    <t>Biodiversidad-Ecosistema</t>
  </si>
  <si>
    <t>Biología-Botánica</t>
  </si>
  <si>
    <t>Biología-Vegetal</t>
  </si>
  <si>
    <t>Ciencias de la tierra y del espacio-Climatología</t>
  </si>
  <si>
    <t>Ciencias de la tierra y del espacio-Hidrología</t>
  </si>
  <si>
    <t>Ciencias de la tierra y del espacio-Oceanografía</t>
  </si>
  <si>
    <t>Ciencias de la tierra y del espacio-Geología</t>
  </si>
  <si>
    <t>Ciencias de la tierra y del espacio-Ciencias del Suelo</t>
  </si>
  <si>
    <t>Ciencias de la tierra y del espacio - Ing. Agrícola y Agronómicas</t>
  </si>
  <si>
    <t>Economía espacial y regional-Ambiente</t>
  </si>
  <si>
    <t>Estudios ambientales-Gestión ambiental</t>
  </si>
  <si>
    <t>Estudios ambientales-Movilidad y ambiente</t>
  </si>
  <si>
    <t>Estudios ambientales-Estudios de impacto ambiental</t>
  </si>
  <si>
    <t>Ingeniería-Geociencias</t>
  </si>
  <si>
    <t>Ingeniería-Medio ambiente</t>
  </si>
  <si>
    <t>Ingeniería-Oceanografía</t>
  </si>
  <si>
    <t>Ingeniería. y tecnología de medio ambiente-Ordenación manejo de cuencas hídricas</t>
  </si>
  <si>
    <t>Ingeniería. y tecnología de medio ambiente-Ingeniería Hidráulica y Ambiente</t>
  </si>
  <si>
    <t>Ingeniería. y tecnología de medio ambiente-Monitoreo hidrométrico y ambiental</t>
  </si>
  <si>
    <t>Ingeniería. y tecnología de medio ambiente-Educación ambiental</t>
  </si>
  <si>
    <t>Ingeniería. y tecnología de medio ambiente-Gestión integral del riesgo</t>
  </si>
  <si>
    <t>Ingeniería. y tecnología de medio ambiente-Educación para gestión de riesgo</t>
  </si>
  <si>
    <t>Ingeniería. y tecnología de medio ambiente-Ordenación ambiental cuencas hidrográficas.</t>
  </si>
  <si>
    <t>Ingeniería. y tecnología de medio ambiente-Monitoreo ambiental</t>
  </si>
  <si>
    <t>Medio ambiente-Ecología</t>
  </si>
  <si>
    <t>Medio ambiente-Fauna silvestre</t>
  </si>
  <si>
    <t>Medio ambiente y desarrollo-Estudios de impacto</t>
  </si>
  <si>
    <t>Medio ambiente y desarrollo-Diagnóstico y análisis ambiental</t>
  </si>
  <si>
    <t>Medio ambiente y desarrollo-Evaluación de proyectos</t>
  </si>
  <si>
    <t>Medio ambiente y desarrollo-Valoración social y económica</t>
  </si>
  <si>
    <t>Medio ambiente y desarrollo-Gestión del riesgo</t>
  </si>
  <si>
    <t>Medio ambiente y desarrollo-Gestión ambiental</t>
  </si>
  <si>
    <t>Geociencias</t>
  </si>
  <si>
    <t>Aproximación, fundamentación y fortalecimiento-Arquitectura</t>
  </si>
  <si>
    <t>Aproximación fundamentación y fortalecimiento-Artes Plástica</t>
  </si>
  <si>
    <t>Aproximación, fundamentación y fortalecimiento-Música</t>
  </si>
  <si>
    <t>Aproximación fundamentación y fortalecimiento-Diseño Gráfico</t>
  </si>
  <si>
    <t>Aproximación, fundamentación y fortalecimiento-Cine y TV</t>
  </si>
  <si>
    <t>Arquitectura-Medio ambiente</t>
  </si>
  <si>
    <t>Arquitectura-Paisajismo</t>
  </si>
  <si>
    <t>Arquitectura-Proyectos urbanos</t>
  </si>
  <si>
    <t>Arquitectura-Proyectos arquitectónicos</t>
  </si>
  <si>
    <t>Arquitectura-Patrimonio</t>
  </si>
  <si>
    <t>Arquitectura-Bioclimática</t>
  </si>
  <si>
    <t>Artes-Creación artística</t>
  </si>
  <si>
    <t>Artes-Pedagogía del arte</t>
  </si>
  <si>
    <t>Artes-Arte y espacio público</t>
  </si>
  <si>
    <t>Artes-Cinearte</t>
  </si>
  <si>
    <t>Artes-Gestión artística y cultura</t>
  </si>
  <si>
    <t>Artes-Tecnologías del arte</t>
  </si>
  <si>
    <t>Asesoría Cine y Televisión-Conceptos técnicos</t>
  </si>
  <si>
    <t>Asesoría investigaciones estéticas-Acompañamiento concursos</t>
  </si>
  <si>
    <t>Asesoría investigaciones estéticas-Conceptos técnicos</t>
  </si>
  <si>
    <t>Asesoría investigación estéticas-Acompañamiento términos referencia</t>
  </si>
  <si>
    <t>Asesor investigación estéticas-Acompañamiento procesos licitatorios</t>
  </si>
  <si>
    <t>Comunicaciones sociales-Comunicación, arte y cultura</t>
  </si>
  <si>
    <t>Comunicaciones sociales-Comunicación visual</t>
  </si>
  <si>
    <t>Diseños Cine y Televisión-Desarrollo de productos</t>
  </si>
  <si>
    <t>Diseños Arquitectura y Urbanismo-Diseño Arquitectónico</t>
  </si>
  <si>
    <t>Diseños Arquitectura y Urbanismo-Diseño Industrial</t>
  </si>
  <si>
    <t>Diseños Arquitectura y Urbanismo-Diseño Gráfico</t>
  </si>
  <si>
    <t>Diseños Arquitectura y Urbanismo-Estudios técnicos</t>
  </si>
  <si>
    <t>Diseños Arquitectura y Urbanismo-Interventoría de proyectos</t>
  </si>
  <si>
    <t>Diseños Diseño Industrial-Diseño Arquitectónico</t>
  </si>
  <si>
    <t>Diseños Diseño Industrial-Diseño Gráfico</t>
  </si>
  <si>
    <t>Diseño Industrial</t>
  </si>
  <si>
    <t>Diseño Gráfico</t>
  </si>
  <si>
    <t>Cine y TV</t>
  </si>
  <si>
    <t>Economía de cultura y política cultural-Impacto económico de cultura</t>
  </si>
  <si>
    <t>Economía de cultura y política cultural y gestión de bienes culturales</t>
  </si>
  <si>
    <t>Economía de cultura y políticas culturales-Políticas cultura</t>
  </si>
  <si>
    <t>Economía de cultura y políticas culturales-Semiótica de la cultura</t>
  </si>
  <si>
    <t>Economía de cultura y políticas culturales-Industrias culturales</t>
  </si>
  <si>
    <t>Estética-Cultura de la metrópoli</t>
  </si>
  <si>
    <t>Estética-Arte y ecologismos</t>
  </si>
  <si>
    <t>Estética-Semiótica de la cultura</t>
  </si>
  <si>
    <t>Estética-Retórica y poética de los fenómenos estéticos</t>
  </si>
  <si>
    <t>Estética-Mediología y divulgación de las ciencias</t>
  </si>
  <si>
    <t>Estudios contemporáneos en las artes-Diseño Industrial</t>
  </si>
  <si>
    <t>Estudios contemporáneos en las artes-Diseño Gráfico</t>
  </si>
  <si>
    <t>Estudios contemporáneos en las artes-Cine y TV</t>
  </si>
  <si>
    <t>Estudios contemporáneos en las artes-</t>
  </si>
  <si>
    <t>Estudios contemporáneos en las artes-Artes Plásticas</t>
  </si>
  <si>
    <t>Estudios contemporáneos en las artes-Música</t>
  </si>
  <si>
    <t>Estudios preliminares Arquitectura y urbanismo-Diagnósticos</t>
  </si>
  <si>
    <t>Estudios preliminares Arquitectura y urbanismo-Acompañamiento en defensa de políticas.</t>
  </si>
  <si>
    <t>Estudios preliminares Arquitectura y urbanismo -Elaboración planes y programas</t>
  </si>
  <si>
    <t>Estudios preliminares Artes Plásticas y Vis-Acompañamiento en  defensa de políticas.</t>
  </si>
  <si>
    <t>Estudios preliminares Artes Plásticas y Visuales-Elaboración planes y programas</t>
  </si>
  <si>
    <t>Estudios preliminares Artes Plásticas y Visuales-Diagnóstico</t>
  </si>
  <si>
    <t>Estudios preliminares Cine y Televisión-Diagnósticos</t>
  </si>
  <si>
    <t>Estudios preliminares Cine y Televisión-Acompañamiento defensa de políticas.</t>
  </si>
  <si>
    <t>Estudios preliminares Cine y Televisión-Elaboración planes y programa</t>
  </si>
  <si>
    <t>Estudios preliminares investigaciones estéticas-Acompañamiento en defensa de políticas.</t>
  </si>
  <si>
    <t>Estudios preliminares investigaciones estéticas-Diagnósticos</t>
  </si>
  <si>
    <t>Estudios preliminares investigaciones estéticas-Elaboración planes y programas</t>
  </si>
  <si>
    <t>Estudios preliminares Música-Acompañamiento en definición de política</t>
  </si>
  <si>
    <t>Estudios preliminares Música-Diagnósticos</t>
  </si>
  <si>
    <t>Estudios preliminares Música-Elaboración de planes y programas</t>
  </si>
  <si>
    <t>Evaluación Arquitectura y urbanismo-Auditoría</t>
  </si>
  <si>
    <t>Evaluación Arquitectura y urbanismo-Seguimiento a pólizas</t>
  </si>
  <si>
    <t>Evaluación Artes Plásticas y Visuales-Auditoría</t>
  </si>
  <si>
    <t>Evaluación investigaciones estéticas-Auditoría</t>
  </si>
  <si>
    <t>Evaluación Música-Auditoría</t>
  </si>
  <si>
    <t>Gestión cultural-Políticas culturales</t>
  </si>
  <si>
    <t>Gestión cultural-Emprendimiento cultural</t>
  </si>
  <si>
    <t>Gestión cultural-Identidades</t>
  </si>
  <si>
    <t>Gestión cultural-Patrimonio</t>
  </si>
  <si>
    <t>Gestión cultural-Ambiente</t>
  </si>
  <si>
    <t>Hábitat-Pedagogía de las artes digital, visual, multimedial</t>
  </si>
  <si>
    <t>Interventoría Arquitectura y urbanismo-Interventoría de obra</t>
  </si>
  <si>
    <t>Interventoría Arquitectura y urbanismo -Interventoría producción</t>
  </si>
  <si>
    <t>Medios de representación-Diseño multimedia</t>
  </si>
  <si>
    <t>Medios de representación -Tecnología de representación y comunicación</t>
  </si>
  <si>
    <t>Medios de representación -Construcción producción  y lenguaje interactivo</t>
  </si>
  <si>
    <t>Patrimonio y cultura-Recuperación de la memoria cultural</t>
  </si>
  <si>
    <t>Patrimonio y cultura-Política patrimonial</t>
  </si>
  <si>
    <t>Patrimonio y cultura-Identidad local, regional, nacional</t>
  </si>
  <si>
    <t>Patrimonio y cultura-Puesta en valor del patrimonio</t>
  </si>
  <si>
    <t>Patrimonio y cultura-Patrimonio documental</t>
  </si>
  <si>
    <t>Patrimonio y cultura-Protección patrimonial</t>
  </si>
  <si>
    <t>Patrimonio y cultura-Realización inventarios patrimoniales</t>
  </si>
  <si>
    <t>Patrimonio y cultura-Antropología cultural</t>
  </si>
  <si>
    <t>Matemáticas-Básicas</t>
  </si>
  <si>
    <t>Matemáticas-Especializadas</t>
  </si>
  <si>
    <t>Matemáticas-Geometría</t>
  </si>
  <si>
    <t>Matemáticas-Cálculo</t>
  </si>
  <si>
    <t>Matemáticas-Trigonometría</t>
  </si>
  <si>
    <t>Estadística-Análisis multivariado</t>
  </si>
  <si>
    <t>Física-Óptica</t>
  </si>
  <si>
    <t>Química-Especialidades químicas</t>
  </si>
  <si>
    <t>Física-Acústica</t>
  </si>
  <si>
    <t>Física-Física de fluidos</t>
  </si>
  <si>
    <t>Física-Física del estado sólido</t>
  </si>
  <si>
    <t>Física-Mecánica</t>
  </si>
  <si>
    <t>Química-Química Analítica</t>
  </si>
  <si>
    <t>Química-Bioquímica</t>
  </si>
  <si>
    <t>Química-Química Inorgánica</t>
  </si>
  <si>
    <t>Química-Química Orgánica</t>
  </si>
  <si>
    <t>Química-Química Ambiental</t>
  </si>
  <si>
    <t>Matemática Aplicada-Estadística</t>
  </si>
  <si>
    <t>Ciencias básicas y aplicadas-Biología</t>
  </si>
  <si>
    <t>Ciencias básicas y aplicadas-Química</t>
  </si>
  <si>
    <t>Ciencias básicas y aplicadas-Física</t>
  </si>
  <si>
    <t>Ciencias básicas y aplicadas-Matemáticas</t>
  </si>
  <si>
    <t>Ciencias básicas y aplicadas-Estadística</t>
  </si>
  <si>
    <t>Ciencias básicas y aplicadas-Astronomía</t>
  </si>
  <si>
    <t>Bioseguridad-Cultivos transgénicos</t>
  </si>
  <si>
    <t>Ciencias Tecnológicas-Tecnología de alimentos</t>
  </si>
  <si>
    <t>Biología-Molecular</t>
  </si>
  <si>
    <t>Biología-Biotecnología</t>
  </si>
  <si>
    <t>Agricultura ecológica-Agricultura urbana</t>
  </si>
  <si>
    <t>Agricultura ecológica-Educación ambiental</t>
  </si>
  <si>
    <t>Agricultura ecológica-Manejo de desechos y aguas residuales</t>
  </si>
  <si>
    <t>Agricultura sostenible-Desarrollo indicadores sostenibilidad</t>
  </si>
  <si>
    <t>Agricultura sostenible-Diseño sistemas de gestión ambiental</t>
  </si>
  <si>
    <t>Agricultura sostenible-Indicadores de sostenibilidad</t>
  </si>
  <si>
    <t>Agricultura sostenible-Tecnología para la agricultura sostenible</t>
  </si>
  <si>
    <t>Agroindustria y alimentos-Bebidas</t>
  </si>
  <si>
    <t>Agroindustria y alimentos-Lácteos</t>
  </si>
  <si>
    <t>Agroindustria y alimentos-Agroindustria</t>
  </si>
  <si>
    <t>Agroindustria y alimentos-Agrícola</t>
  </si>
  <si>
    <t>Ciencias y tecnología alimentos-Aseguramiento calidad productos cárnicos</t>
  </si>
  <si>
    <t>Ciencias y tecnología alimentos -Aseguramiento calidad productos lácteos</t>
  </si>
  <si>
    <t>Ciencias y tecnología alimentos -Aseguramiento calidad productos vegetales</t>
  </si>
  <si>
    <t>Ciencias y tecnología alimentos -Aseguramiento calidad productos apícolas</t>
  </si>
  <si>
    <t>Ciencias agrarias-Ambiental</t>
  </si>
  <si>
    <t>Ciencias agrarias-Producción pecuaria</t>
  </si>
  <si>
    <t>Ciencias agrarias-Agroquímica</t>
  </si>
  <si>
    <t>Ciencias agrarias-Apicultura</t>
  </si>
  <si>
    <t>Ciencias agrarias-Ingeniería agrícola</t>
  </si>
  <si>
    <t>Ciencias agrarias-Peces y fauna silvestre</t>
  </si>
  <si>
    <t>Ciencias agrarias-Horticultura</t>
  </si>
  <si>
    <t>Ciencias agrarias-Otras especialidades agrícolas</t>
  </si>
  <si>
    <t>Ciencias agrarias-Toxicología</t>
  </si>
  <si>
    <t>Ciencias agrarias-Agronomía</t>
  </si>
  <si>
    <t>Ciencias agrarias-Producción animal</t>
  </si>
  <si>
    <t>Ciencias agrarias-Ciencia forestal</t>
  </si>
  <si>
    <t>Ciencias agrarias-Fitopatología</t>
  </si>
  <si>
    <t>Ciencias agrarias-Ciencias veterinarias</t>
  </si>
  <si>
    <t>Ciencias agropecuarias-Ciencias forestales</t>
  </si>
  <si>
    <t>Ciencias agropecuarias-Ciencias agronómicas</t>
  </si>
  <si>
    <t>Ciencias agropecuarias-Ciencias agrícolas</t>
  </si>
  <si>
    <t>Ciencias agropecuarias-Zootecnia</t>
  </si>
  <si>
    <t>Cultivos perennes-Manejo de la palma de aceite</t>
  </si>
  <si>
    <t>Desarrollo rural-Desarrollo local</t>
  </si>
  <si>
    <t>Desarrollo rural-Asociatividad de productores agropecuarios</t>
  </si>
  <si>
    <t>Desarrollo rural-Desarrollo empresarial agropecuario</t>
  </si>
  <si>
    <t>Desarrollo rural-Formulación de proyectos agropecuarios</t>
  </si>
  <si>
    <t>Hierbas aromáticas, culinarias y medicinales-Pos cosecha hierbas aromáticas</t>
  </si>
  <si>
    <t>Hierbas aromáticas, culinarias y medicinales -Manejo agronómico hierbas aromáticas</t>
  </si>
  <si>
    <t>Horticultura-Manejo de frutales tropicales</t>
  </si>
  <si>
    <t>Manejo integrado plagas y enfermedades-Manejo integral plagas</t>
  </si>
  <si>
    <t>Manejo integrado plagas y enfermedades-Manejo integrales enfermedades</t>
  </si>
  <si>
    <t>Mejoramiento del cultivo de papa-Manejo del cultivo de papa</t>
  </si>
  <si>
    <t>Producción animal-Genética</t>
  </si>
  <si>
    <t>Producción animal-Nutrición</t>
  </si>
  <si>
    <t>Producción animal-Reproducción</t>
  </si>
  <si>
    <t>Producción animal-Mejoramiento animal</t>
  </si>
  <si>
    <t>Producción animal-Administración de empresas agropecuarias</t>
  </si>
  <si>
    <t>Producción animal-Producción de alimentos</t>
  </si>
  <si>
    <t>Servicios y técnicos especializados para el agro-Multiplicidad In-vitro</t>
  </si>
  <si>
    <t>Servicios técnicos especialización para el agro-Semilla plántulas y plantas</t>
  </si>
  <si>
    <t>Servicios técnicos especializados para el agro-Museo entomológico</t>
  </si>
  <si>
    <t>Servicios técnicos especializados para el agro-Herbario</t>
  </si>
  <si>
    <t>Servicios técnicos especializado para el agro-Pruebas de eficacia</t>
  </si>
  <si>
    <t>Servicios técnicos especializados para el agro-Clínica de plantas</t>
  </si>
  <si>
    <t>Servicios técnicos especializados para el agro-Agua y suelos</t>
  </si>
  <si>
    <t>Economía espacial y regional -Agropecuaria</t>
  </si>
  <si>
    <t>Acompañamiento procesos comunitarios-Gestión Ambiental</t>
  </si>
  <si>
    <t>Acompañamiento procesos comunitarios-Patrimonio Cultural</t>
  </si>
  <si>
    <t>Acompañamiento procesos comunitarios-Prácticas Artísticas</t>
  </si>
  <si>
    <t>Apoyo Social-Programa de gestión y vigilancia social</t>
  </si>
  <si>
    <t>Apoyo Social-Tecnología del carbón y del petróleo</t>
  </si>
  <si>
    <t>Apoyo Social-Sistemas pedagógicos en la educación superior</t>
  </si>
  <si>
    <t>Asesoría en el campo educativo-Especialidades pedagógicas</t>
  </si>
  <si>
    <t>Comunicaciones sociales-Comunicación y educación</t>
  </si>
  <si>
    <t>Comunicaciones sociales-Comunicación y medios</t>
  </si>
  <si>
    <t>Construcción de programas académicos-Doctorados</t>
  </si>
  <si>
    <t>Construcción de programas académicos-Maestrías</t>
  </si>
  <si>
    <t>Construcción de programas académicos-Pregrado</t>
  </si>
  <si>
    <t>Cultura ciudadana-Análisis</t>
  </si>
  <si>
    <t>Educación-Conocimiento</t>
  </si>
  <si>
    <t>Educación-Aprendizaje</t>
  </si>
  <si>
    <t>Educación-Educación</t>
  </si>
  <si>
    <t>Educación-Aprendizaje en ciencias básicas</t>
  </si>
  <si>
    <t>Educación en el campo social -Formación a docentes</t>
  </si>
  <si>
    <t>Educación en el campo social -Formación de agentes sociales</t>
  </si>
  <si>
    <t>Educación en el campo social -Investigación educación y pedagogía</t>
  </si>
  <si>
    <t>Educación y cultura-Animación sociocultural</t>
  </si>
  <si>
    <t>Educación y cultura-Nuevas pedagogías</t>
  </si>
  <si>
    <t>Educación y cultura-Fortalecimiento institucional municipal</t>
  </si>
  <si>
    <t>Educación y cultura-Gestión equipamientos culturales</t>
  </si>
  <si>
    <t>Enseñanza del inglés-Nuevas pedagogías</t>
  </si>
  <si>
    <t>Especialidades Históricas-Investigaciones históricas</t>
  </si>
  <si>
    <t>Especialidades Históricas-Historia institucional</t>
  </si>
  <si>
    <t>Especialidades Históricas-Historias urbanas</t>
  </si>
  <si>
    <t>Especialidades Históricas-Historia de la salud</t>
  </si>
  <si>
    <t>Especialidades Históricas-Religión, cultura y sociedad</t>
  </si>
  <si>
    <t>Especialidades Históricas-Género</t>
  </si>
  <si>
    <t>Etnohistoria-Estudios culturales</t>
  </si>
  <si>
    <t>Etnohistoria-Estudios subalternos</t>
  </si>
  <si>
    <t>Etnohistoria-Estudios sobre Américas Negras</t>
  </si>
  <si>
    <t>Gestión social-Características de la población</t>
  </si>
  <si>
    <t>Gestión social-Arquitectura</t>
  </si>
  <si>
    <t>Ingeniería-Pedagogía</t>
  </si>
  <si>
    <t>Lingüística-Lingüística aplicada</t>
  </si>
  <si>
    <t>Programas y proyectos sociales-Control, seguimiento y evaluación</t>
  </si>
  <si>
    <t>Programas y proyectos sociales-Programas y proyectos educativos</t>
  </si>
  <si>
    <t>Social-Etnias</t>
  </si>
  <si>
    <t>Social-Ciclo de vida</t>
  </si>
  <si>
    <t>Social-Violencia y delito</t>
  </si>
  <si>
    <t>Social-Familia</t>
  </si>
  <si>
    <t>Social-Políticas públicas</t>
  </si>
  <si>
    <t>Social-Identidades</t>
  </si>
  <si>
    <t>Social-Convivencia</t>
  </si>
  <si>
    <t>Social-Cultura y patrimonio</t>
  </si>
  <si>
    <t>Social-Ciudadanía</t>
  </si>
  <si>
    <t>Social-Estudios regionales</t>
  </si>
  <si>
    <t>Sociología cultural-Cultura y sociedad</t>
  </si>
  <si>
    <t>Sociología cultural-Pensamiento solidario</t>
  </si>
  <si>
    <t>Sociología cultural-Ética</t>
  </si>
  <si>
    <t>Social de asentamientos human-Planificación y desarrollo sostenible</t>
  </si>
  <si>
    <t>Asesoría Diseño Industrial-Conceptos técnicos</t>
  </si>
  <si>
    <t>Asesoría investigaciones tecnológicas-Conceptos técnicos</t>
  </si>
  <si>
    <t>Construcción-Gestión inmobiliaria</t>
  </si>
  <si>
    <t>Construcción y materiales-Construcción</t>
  </si>
  <si>
    <t>Construcción y materiales-Materiales</t>
  </si>
  <si>
    <t>Construcción y materiales-Materiales de construcción</t>
  </si>
  <si>
    <t>Diseño-Equipos básicos</t>
  </si>
  <si>
    <t>Diseño-Equipos especiales</t>
  </si>
  <si>
    <t>Diseño-Prototipos</t>
  </si>
  <si>
    <t>Diseño-Ensayos</t>
  </si>
  <si>
    <t>Diseño-Innovación y nuevos productos</t>
  </si>
  <si>
    <t>Diseño-Materiales</t>
  </si>
  <si>
    <t>Diseño-Diseño y nuevas herramientas</t>
  </si>
  <si>
    <t>Diseños Diseño Industrial</t>
  </si>
  <si>
    <t>Diseños Diseño Industrial-Estudios técnicos</t>
  </si>
  <si>
    <t>Diseños Diseño Industrial-Desarrollo de producto</t>
  </si>
  <si>
    <t>Economía espacial y regional -Industria</t>
  </si>
  <si>
    <t>Economía espacial y regional -Comercio</t>
  </si>
  <si>
    <t>Ensayos-Ensayos</t>
  </si>
  <si>
    <t>Estadística-Industrial</t>
  </si>
  <si>
    <t>Estudios preliminares Diseño Industrial-Diagnósticos</t>
  </si>
  <si>
    <t>Estudios preliminares Diseño Industrial-Acompañamiento defensa política</t>
  </si>
  <si>
    <t>Estudios preliminares Diseño Industrial-Elaboración planes y programa</t>
  </si>
  <si>
    <t>Infraestructura y transporte-Gestión del transporte</t>
  </si>
  <si>
    <t>Infraestructura y transporte-Sistemas de transporte</t>
  </si>
  <si>
    <t>Infraestructura y transporte-Vías</t>
  </si>
  <si>
    <t>Ingeniería-Recursos hidráulicos</t>
  </si>
  <si>
    <t>Ingeniería-Estructuras</t>
  </si>
  <si>
    <t>Ingeniería-Control</t>
  </si>
  <si>
    <t>Ingeniería-Electricidad</t>
  </si>
  <si>
    <t>Ingeniería-Mecánica</t>
  </si>
  <si>
    <t>Ingeniería-Vías</t>
  </si>
  <si>
    <t>Ingeniería-Procesos</t>
  </si>
  <si>
    <t>Ingeniería-Diseño de plantas</t>
  </si>
  <si>
    <t>Ingeniería-Investigación de operaciones</t>
  </si>
  <si>
    <t>Logística y transporte-Cadenas de abastecimiento</t>
  </si>
  <si>
    <t>Logística y transporte-Economía del transporte</t>
  </si>
  <si>
    <t>Logística y transporte-Transporte masivo</t>
  </si>
  <si>
    <t>Mantenimiento-Mecánico</t>
  </si>
  <si>
    <t>Mantenimiento-Electrónico</t>
  </si>
  <si>
    <t>Metalmecánica, maquinaria y equipo-Diseño de máquinas</t>
  </si>
  <si>
    <t>Metalmecánica, maquinaria y equipo-Metalmecánica</t>
  </si>
  <si>
    <t>Metalmecánica, maquinaria y equipo-Producción</t>
  </si>
  <si>
    <t>Metalmecánica, maquinaria y equipo-Maquinaria</t>
  </si>
  <si>
    <t>Ingeniería y tecnología electrónica</t>
  </si>
  <si>
    <t>Hidráulica</t>
  </si>
  <si>
    <t>Generación de energía-Energías alternativas</t>
  </si>
  <si>
    <t>Generación de energía-Energías renovables</t>
  </si>
  <si>
    <t>Generación de energía-Equipos de alta tensión</t>
  </si>
  <si>
    <t>Generación de energía-Biocombustibles</t>
  </si>
  <si>
    <t>Petroquímica y plásticos-Petroquímica</t>
  </si>
  <si>
    <t>Petroquímica y plásticos-Asfaltos</t>
  </si>
  <si>
    <t>Petroquímica y plásticos-Plásticos</t>
  </si>
  <si>
    <t>Ingeniería-Materiales</t>
  </si>
  <si>
    <t>Ingeniería-Energía</t>
  </si>
  <si>
    <t>Ingeniería-Minería</t>
  </si>
  <si>
    <t>Ingeniería-Hidrocarburos</t>
  </si>
  <si>
    <t>Construcción-Ciencias y tecnologías de los materiales</t>
  </si>
  <si>
    <t>Apoyo a gestión políticas públicas en ciencias-Salud pública</t>
  </si>
  <si>
    <t>Apoyo gestión políticas públicas en ciencias-Medio ambiente</t>
  </si>
  <si>
    <t>Apoyo a gestiones de políticas públicas en ciencias-Demografía</t>
  </si>
  <si>
    <t>Apoyo gestiones políticas públicas en ciencias-Modelos y análisis estadístico</t>
  </si>
  <si>
    <t>Apoyo gestiones políticas públicas en ciencia-Biodiversidad y conservación</t>
  </si>
  <si>
    <t>Apoyo gestiones políticas públicas en ciencias-Minería, energía geoambiente y meteorológico</t>
  </si>
  <si>
    <t>Apoyo gestiones políticas públicas en ciencias-Ciencias del espacio</t>
  </si>
  <si>
    <t>Apoyo gestiones políticas públicas ciencias-Patentes propiedad intelectual</t>
  </si>
  <si>
    <t>Apoyo gestiones políticas públicas en ciencias-Física aplicada</t>
  </si>
  <si>
    <t>Apoyo gestiones políticas públicas en ciencias-Matemáticas aplicadas</t>
  </si>
  <si>
    <t>Ciencia Política-Administración pública</t>
  </si>
  <si>
    <t>Ciencia Política-Gerencia, gestión y políticas públicas</t>
  </si>
  <si>
    <t>Ciencia Política-Ideologías políticas</t>
  </si>
  <si>
    <t>Ciencia Pol-Intervención problemática carácter sociopolítico</t>
  </si>
  <si>
    <t>Ciencia Pol-Investigación de problemática social-político-cultural</t>
  </si>
  <si>
    <t>Ciencia Política-Política ambiental</t>
  </si>
  <si>
    <t>Ciencia Política-Relaciones internacionales</t>
  </si>
  <si>
    <t>Ciencia Política-Cambio y desarrollo social</t>
  </si>
  <si>
    <t>Ciencia Política-Problemas sociales</t>
  </si>
  <si>
    <t>Ciencia Política-Teoría política</t>
  </si>
  <si>
    <t>Ciencia Política-Otras especialidades políticas</t>
  </si>
  <si>
    <t>Ciencia Política-Políticas públicas</t>
  </si>
  <si>
    <t>Ciencias Jurídicas y Derecho-Derecho y legislación nacional</t>
  </si>
  <si>
    <t>Ciencias Jurídicas y Derecho-Organización jurídica</t>
  </si>
  <si>
    <t>Ciencias Jurídicas y Derecho-Derecho internacional</t>
  </si>
  <si>
    <t>Ciencias Jurídicas y Derecho-Teoría y métodos generales</t>
  </si>
  <si>
    <t>Ciencias Jurídicas y Derecho-Ambiente y desarrollo</t>
  </si>
  <si>
    <t>Derecho-Competencias laborales</t>
  </si>
  <si>
    <t>Economía internacional-Procesos de globalización</t>
  </si>
  <si>
    <t>Economía internacional-Mercado de capitales</t>
  </si>
  <si>
    <t>Economía internacional-Desarrollo económico</t>
  </si>
  <si>
    <t>Economía internacional-Inversión extranjera</t>
  </si>
  <si>
    <t>Economía internacional-Economía regional</t>
  </si>
  <si>
    <t>Economía internacional-Integración económica</t>
  </si>
  <si>
    <t>Economía y Derecho-Teoría económica</t>
  </si>
  <si>
    <t>Economía y Derecho-Economía y Medio ambiente</t>
  </si>
  <si>
    <t>Economía y Derecho-Economía institucional</t>
  </si>
  <si>
    <t>Economía y Derecho-Introducción al análisis económico del Derecho</t>
  </si>
  <si>
    <t>Estudios políticos-Actores armados, conflicto y derecho internacional/nacional</t>
  </si>
  <si>
    <t>Estudios políticos-Democracia, nación y guerra</t>
  </si>
  <si>
    <t>Estudios políticos -Conflicto instituciones en perspectiva comparada</t>
  </si>
  <si>
    <t>Estudios políticos-Comunicación y cultura</t>
  </si>
  <si>
    <t>Estudios políticos-Región y territorio</t>
  </si>
  <si>
    <t>Investigación socioeconómica-Economía y política social</t>
  </si>
  <si>
    <t>Investigación socioeconómica-Economía del desarrollo</t>
  </si>
  <si>
    <t>Investigación socioeconómica-Teoría y pensamiento económico</t>
  </si>
  <si>
    <t>Investigación socioeconómica -Economía y relaciones internacionales/nacionales</t>
  </si>
  <si>
    <t>Investigación socioeconómica-Modelos de desarrollo</t>
  </si>
  <si>
    <t>Legislación Ambiental-Normas que regulan la investigación</t>
  </si>
  <si>
    <t>Política pública-Normatividad y legislación</t>
  </si>
  <si>
    <t>Política pública-Evaluación de políticas en salud</t>
  </si>
  <si>
    <t>Política pública-Diseño de política pública</t>
  </si>
  <si>
    <t>Políticas pública -Estudio políticas públicas sobre hábitat y POT</t>
  </si>
  <si>
    <t>Relaciones internacionales-Relaciones internacionales</t>
  </si>
  <si>
    <t>Administración-Finanzas</t>
  </si>
  <si>
    <t>Administración-Mercados</t>
  </si>
  <si>
    <t>Administración-Creación de empresa</t>
  </si>
  <si>
    <t>Administración-Gestión humana y Organizaciones</t>
  </si>
  <si>
    <t>Administración-Desarrollo gerencial</t>
  </si>
  <si>
    <t>Administración-Áreas básicas</t>
  </si>
  <si>
    <t>Administración-Asesoría y consultoría</t>
  </si>
  <si>
    <t>Asesoría Diseño Industrial-Acompañamiento término referencia</t>
  </si>
  <si>
    <t>Asesoría Diseño Industrial-Acompañamiento en concursos</t>
  </si>
  <si>
    <t>Asesoría Diseño Industrial-Acompañamiento en procesos licitación</t>
  </si>
  <si>
    <t>Asesoría investigación tecnológica-Acompañamiento términos de referencia</t>
  </si>
  <si>
    <t>Asesoría investigación tecnológicas-Acompañamiento en concursos</t>
  </si>
  <si>
    <t>Asesoría investigación tecnología-Acompañamiento procesos licitatorios</t>
  </si>
  <si>
    <t>Asesoría y consultoría-Planificación urbana</t>
  </si>
  <si>
    <t>Asesoría y consultoría-Procesos tecnológicos</t>
  </si>
  <si>
    <t>Asesoría y consultoría-Arquitectura</t>
  </si>
  <si>
    <t>Asesoría y consultoría-Diagnóstico y evaluación</t>
  </si>
  <si>
    <t>Asesoría y consultoría-Especialidades agrícolas</t>
  </si>
  <si>
    <t>Asesoría y consultoría-Tecnología bioquímica</t>
  </si>
  <si>
    <t>Asesoría y consultoría-Organización y planificación de educación</t>
  </si>
  <si>
    <t>Asesoría y consultoría-Especialidades tierra, espacio o entorno</t>
  </si>
  <si>
    <t>Asesoría y consultoría-Ingeniería y tecnología eléctrica</t>
  </si>
  <si>
    <t>Asesoría y consultoría-Contabilidad económica y arquitectura</t>
  </si>
  <si>
    <t>Asesoría y consultoría -Ingeniería y tecnología de medio ambiente</t>
  </si>
  <si>
    <t>Ciencias económicas-Organización y dirección de empresas</t>
  </si>
  <si>
    <t>Ciencias económicas-Contabilidad económica</t>
  </si>
  <si>
    <t>Ciencias económicas-Actividad económica</t>
  </si>
  <si>
    <t>Competitividad y desarrollo-Interventoría</t>
  </si>
  <si>
    <t>Construcción-Interventoría de proyectos</t>
  </si>
  <si>
    <t>Contaduría Pública-Actualización tributaria</t>
  </si>
  <si>
    <t>Contaduría Pública-Auditoría</t>
  </si>
  <si>
    <t>Desarrollo del talento humano-Formación por competencias</t>
  </si>
  <si>
    <t>Economía espacial y regional-Fortalecimiento entidades territoriales</t>
  </si>
  <si>
    <t>Estadística-Financiera y actuaria</t>
  </si>
  <si>
    <t>Estrategias desarrollo y capacidad-Meritocracia y selección talento humana</t>
  </si>
  <si>
    <t>Estrategias de desarrollo y capacidad-Estudios desarrollo social</t>
  </si>
  <si>
    <t>Estrategias de desarrollo y capacidad-Nodos y redes</t>
  </si>
  <si>
    <t>Evaluación-Evaluación</t>
  </si>
  <si>
    <t>Fortalecimiento relación Universidad-Empresas-Estado-Establecimiento convenios</t>
  </si>
  <si>
    <t>Gestión calidad-Asesoría para gestión calidad en laboratorio</t>
  </si>
  <si>
    <t>Gestión pública y privada-Economía y finanzas públicas</t>
  </si>
  <si>
    <t>Gestión pública y privada-Gestión financiera</t>
  </si>
  <si>
    <t>Gestión pública y privada-Gestión organizacional</t>
  </si>
  <si>
    <t>Gestión pública y privada-Gestión del talento humano</t>
  </si>
  <si>
    <t>Gestión pública y privada-Salud pública</t>
  </si>
  <si>
    <t>Gestión pública y privada-Seguridad social</t>
  </si>
  <si>
    <t>Gestión pública y privada-Educación</t>
  </si>
  <si>
    <t>Gestión pública y privada-Estudios y asesorías interdisciplinar</t>
  </si>
  <si>
    <t>Gestión pública y privada-Auditorías tecnológicas, administrativas y financieras</t>
  </si>
  <si>
    <t>Gestión pública y privada-Interventor tecnológicas, administrativas y financieras</t>
  </si>
  <si>
    <t>Gestión pública y privada-Desarrollo organizacional</t>
  </si>
  <si>
    <t>Gestión pública y privada-Mercados</t>
  </si>
  <si>
    <t>Gestión pública y privada-Proyectos</t>
  </si>
  <si>
    <t>Gestión pública y privada -Herramientas informática de apoyo gestión</t>
  </si>
  <si>
    <t>Gestión pública y privada - Servicio cliente y aseguramiento de calidad</t>
  </si>
  <si>
    <t>Ingeniería-Administración</t>
  </si>
  <si>
    <t>Ingeniería-Finanzas</t>
  </si>
  <si>
    <t>Interventoría-Tecnología de la construcción</t>
  </si>
  <si>
    <t>Interventoría Diseño Industrial-Interventoría de obra</t>
  </si>
  <si>
    <t>Interventoría Diseño Industrial-Interventoría de producción</t>
  </si>
  <si>
    <t>Interventoría-Interventoría mantenimiento malla vial</t>
  </si>
  <si>
    <t>Interventoría-Interventoría parques</t>
  </si>
  <si>
    <t>Organizaciones-Selección de personal</t>
  </si>
  <si>
    <t>Organizaciones-Gestión</t>
  </si>
  <si>
    <t>Organizaciones-Cultura organizacional</t>
  </si>
  <si>
    <t>Organizaciones-Ética empresarial</t>
  </si>
  <si>
    <t>Organizaciones-Competencias laborales</t>
  </si>
  <si>
    <t>Organizaciones-Formación y capacitación talento humano</t>
  </si>
  <si>
    <t>Organizaciones-Clima laboral</t>
  </si>
  <si>
    <t>Solución problemas y científicos-Servicios laboratorio y análisis</t>
  </si>
  <si>
    <t>Solución problemas y científicos -Consultoría técnica, peritazgo y aseso</t>
  </si>
  <si>
    <t>Organización Y Dirección De Empresas</t>
  </si>
  <si>
    <t>Asesoría Arquitectura y urbanismo -Acompañamiento términos referencia</t>
  </si>
  <si>
    <t>Asesoría Arquitectura y urbanismo-Acompañamiento concursos</t>
  </si>
  <si>
    <t>Asesoría Arquitectura y urbanismo -Acompañamiento procesos licitatorios</t>
  </si>
  <si>
    <t>Asesoría Arquitectura y urbanismo-Conceptos técnicos</t>
  </si>
  <si>
    <t>Asesoría Hábitat ciudad y territorio-Acompañamiento términos referencia</t>
  </si>
  <si>
    <t>Asesoría Hábitat ciudad y territorio-Acompañamiento concurso</t>
  </si>
  <si>
    <t>Asesor Hábitat ciudad y territorio-Acompañamiento procesos licitatorios</t>
  </si>
  <si>
    <t>Asesoría Hábitat, ciudad y territorio-Conceptos técnicos</t>
  </si>
  <si>
    <t>Ciencias de la tierra y espacio-Cambio y desarrollo social</t>
  </si>
  <si>
    <t>Ciencias de la tierra y del espacio-Planificación urbana</t>
  </si>
  <si>
    <t>Diseños Hábitat, ciudad y territorio-Estudios técnicos</t>
  </si>
  <si>
    <t>Diseños, Hábitat ciudad y territorio-Interventoría proyectos</t>
  </si>
  <si>
    <t>Diseño Hábitat ciudad y territorio-Acompañamiento procesos licitatorios</t>
  </si>
  <si>
    <t>Economía espacial y regional-Urbanismo y planeación</t>
  </si>
  <si>
    <t>Estudios preliminares Hábitat, ciudad y territorio-Acompaña defensa políticas</t>
  </si>
  <si>
    <t>Estudios preliminares Hábitat, ciudad y territorio-Diagnósticos</t>
  </si>
  <si>
    <t>Estudios preliminares Hábitat ciudad y territorio-Elaboración planes y programas</t>
  </si>
  <si>
    <t>Evaluación Hábitat, ciudad y territorio-Auditoría</t>
  </si>
  <si>
    <t>Evaluación Hábitat ciudad y territorio-Seguimiento a pólizas</t>
  </si>
  <si>
    <t>Hábitat-Tecnología del hábitat</t>
  </si>
  <si>
    <t>Hábitat-Medio ambiente, riesgos y vulnerabilidades</t>
  </si>
  <si>
    <t>Hábitat-Planeación participativa y procesos sociocultural</t>
  </si>
  <si>
    <t>Hábitat-Reasentamientos de población y gestión del hábitat</t>
  </si>
  <si>
    <t>Hábitat-Pedagogías del habitar</t>
  </si>
  <si>
    <t>Ingeniería y tecnología del medio ambiente-Diseño urbano ambiental</t>
  </si>
  <si>
    <t>Ingeniería y tecnología del medio ambiente-Ordenamiento territorial</t>
  </si>
  <si>
    <t>Medio ambiente y desarrollo-Ordenamiento territorial</t>
  </si>
  <si>
    <t>Planeación urbano-regional-Estudios urbano-regionales</t>
  </si>
  <si>
    <t>Planeación urbano-regional-Ruralidad</t>
  </si>
  <si>
    <t>Planeación urbano-regional-Prospectiva y desarrollo regional</t>
  </si>
  <si>
    <t>Planeación urbano-regional-Ciudad y territorio</t>
  </si>
  <si>
    <t>Planeación urbano-regional-Planeación y ordenamiento territorial</t>
  </si>
  <si>
    <t>Planeación urbano-regional-Geografía urbana</t>
  </si>
  <si>
    <t>Planeación urbano-regional-Ciudad región</t>
  </si>
  <si>
    <t>Planeación y planificación urbana y regional-Formulación proyectos</t>
  </si>
  <si>
    <t>Planeación y planificación urbana y regional-Estudios y elaboración planes parciales</t>
  </si>
  <si>
    <t>Planeación y planificación urbana y regional-Diseño del SDP</t>
  </si>
  <si>
    <t>Planeación y planificación urbana y regional-Diseño y creación UFL</t>
  </si>
  <si>
    <t>Planeación y planificación urbana y regional-Consolidación UFL</t>
  </si>
  <si>
    <t>Planeación y planificación urbana y regional-Observatorio de SPD</t>
  </si>
  <si>
    <t>Planeación y territorio-Generación cultural planeación localidades</t>
  </si>
  <si>
    <t>Planificación urbana-Educación ambiental</t>
  </si>
  <si>
    <t>Planificación urbana-Urbanismo</t>
  </si>
  <si>
    <t>Planificación urbana-Ciudades sostenibles</t>
  </si>
  <si>
    <t>Planificación urbana-Formación para la gestión del riesgo</t>
  </si>
  <si>
    <t>Biología-Entomología</t>
  </si>
  <si>
    <t>Calidad de vida-Seguridad social, salud y red de servicios</t>
  </si>
  <si>
    <t>Calidad de vida-Discapacidad e inclusión</t>
  </si>
  <si>
    <t>Calidad de vida-Salud sexual y reproductiva</t>
  </si>
  <si>
    <t>Calidad de vida-Ocupación humana</t>
  </si>
  <si>
    <t>Calidad de vida-Comunicación humana</t>
  </si>
  <si>
    <t>Ciencia y sociedad-Investigaciones clínicas</t>
  </si>
  <si>
    <t>Ciencias básicas y aplicadas-Farmacia</t>
  </si>
  <si>
    <t>Ciencias de la vida-Biología Animal (zoología)</t>
  </si>
  <si>
    <t>Ciencias de la vida-Biometría</t>
  </si>
  <si>
    <t>Ciencias de la vida-Biología celular</t>
  </si>
  <si>
    <t>Ciencias de la vida-Genética</t>
  </si>
  <si>
    <t>Ciencias de la vida-Biología de insectos</t>
  </si>
  <si>
    <t>Ciencias de la vida-Microbiología</t>
  </si>
  <si>
    <t>Ciencias de la vida-Biología molecular</t>
  </si>
  <si>
    <t>Ciencias de la vida-Virología</t>
  </si>
  <si>
    <t>Ciencias médicas-Medicina del trabajo</t>
  </si>
  <si>
    <t>Ciencias médicas-Salud pública</t>
  </si>
  <si>
    <t>Cuidado Enfermería-Prácticas y habilidades clínicas básicas y avanzadas</t>
  </si>
  <si>
    <t>Cuidado de Enfermería-Situaciones crónicas de salud</t>
  </si>
  <si>
    <t>Cuidado de Enfermería-Salud mental y psiquiatría</t>
  </si>
  <si>
    <t>Cuidado de Enfermería-Salud pública</t>
  </si>
  <si>
    <t>Cuidado de Enfermería-Maternoperinatal</t>
  </si>
  <si>
    <t>Cuidado de Enfermería-Administración, gerencia y gestión del cuidado</t>
  </si>
  <si>
    <t>Cuidado Enfermería-Cuidado paciente estado crítico de salud</t>
  </si>
  <si>
    <t>Cuidado de Enfermería-Cuidado a la niñez</t>
  </si>
  <si>
    <t>Cuidado de Enfermería-Investigación en Enfermería</t>
  </si>
  <si>
    <t>Ecosistemas e integración humana-Epidemiología y salud</t>
  </si>
  <si>
    <t>Ecosistemas e integración humana-Ambiente y enfermedad</t>
  </si>
  <si>
    <t>Epidemiología-Vigilancia epidemiológica, bajo peso al nacer, mortal</t>
  </si>
  <si>
    <t>Estadística-Bioestadística</t>
  </si>
  <si>
    <t>Física-Física radiológica</t>
  </si>
  <si>
    <t>Genética-Identificación</t>
  </si>
  <si>
    <t>Genética y biología molecular-Mapeo genético</t>
  </si>
  <si>
    <t>Genética y biología molecular-Genética de poblaciones</t>
  </si>
  <si>
    <t>Innovación y desarrollo-Desarrollos tecnológicos en salud</t>
  </si>
  <si>
    <t>Programas y proyectos sociales-Seguridad alimentaria y nutricional</t>
  </si>
  <si>
    <t>Salud-Salud</t>
  </si>
  <si>
    <t>Salud-Enfermedades</t>
  </si>
  <si>
    <t>Salud-Biomédica</t>
  </si>
  <si>
    <t>Salud-Medicinal</t>
  </si>
  <si>
    <t>Salud-Evaluación y atención</t>
  </si>
  <si>
    <t>Salud-Orientación vocacional</t>
  </si>
  <si>
    <t>Salud-Prevención</t>
  </si>
  <si>
    <t>Salud animal-Medicina animal</t>
  </si>
  <si>
    <t>Salud animal-Clínica animal</t>
  </si>
  <si>
    <t>Salud animal-Salud pública</t>
  </si>
  <si>
    <t>Salud animal-Epidemiología</t>
  </si>
  <si>
    <t>Salud animal-Reproducción</t>
  </si>
  <si>
    <t>Ciencias tecnológicas-Actividades científicas y tecnológicas</t>
  </si>
  <si>
    <t>Ciencias tecnológicas-Comunicaciones</t>
  </si>
  <si>
    <t>Ciencias tecnológicas - Ing. y tecnología del medio ambiente</t>
  </si>
  <si>
    <t>Ciencias tecnológicas-Tecnología de los alimentos</t>
  </si>
  <si>
    <t>Ciencias tecnológicas-Tecnología energética</t>
  </si>
  <si>
    <t>Ciencias tecnológicas-Tecnología del carbón y del petróleo</t>
  </si>
  <si>
    <t>Ciencias tecnológicas-Planificación urbana</t>
  </si>
  <si>
    <t>Ciencias tecnológicas-Geología</t>
  </si>
  <si>
    <t>Ciencias tecnológicas-Otras especialidades tecnológicas</t>
  </si>
  <si>
    <t>Diseño-Nuevas tecnologías aplicadas</t>
  </si>
  <si>
    <t>Economía espacial y regional-Sistemas información geográfica</t>
  </si>
  <si>
    <t>Física-Nuevas tecnologías</t>
  </si>
  <si>
    <t>Geomática-Capacitación en geomática y SIG</t>
  </si>
  <si>
    <t>Informática-Herramientas informáticas</t>
  </si>
  <si>
    <t>Informática-Aprendizaje en software</t>
  </si>
  <si>
    <t>Informática-Ingeniería de software</t>
  </si>
  <si>
    <t>Ingeniería-Sistemas</t>
  </si>
  <si>
    <t>Ingeniería-Gestión tecnológica</t>
  </si>
  <si>
    <t>Ingeniería-Telecomunicaciones</t>
  </si>
  <si>
    <t>Sistemas-Ofimática</t>
  </si>
  <si>
    <t>Tecnología-Desarrollo tecnológico</t>
  </si>
  <si>
    <t>TIC-Electrónica</t>
  </si>
  <si>
    <t>TIC-Informática</t>
  </si>
  <si>
    <t>TIC-Telecomunicaciones</t>
  </si>
  <si>
    <t>Desarrollo normativo</t>
  </si>
  <si>
    <t>Liderazgo y calidad académica</t>
  </si>
  <si>
    <t>Disminución de la deserción, la alta permanencia y aumento de la tasa de graduación</t>
  </si>
  <si>
    <t>Recuperación y fortalecimiento de las escuelas de salud</t>
  </si>
  <si>
    <t>Apoyo al mejoramiento de la calidad de la educación básica y media</t>
  </si>
  <si>
    <t>Consolidación de capacidades y visibilización del capital humano, intelectual, relacional y estructural de la investigación y la extensión</t>
  </si>
  <si>
    <t>Fortalecimiento de la infraestructura física y de la gestión ambiental de los campus</t>
  </si>
  <si>
    <t>Fortalecimiento de los laboratorios de la Universidad</t>
  </si>
  <si>
    <t>Tecnologías de información y comunicaciones</t>
  </si>
  <si>
    <t>Consolidación del sistema de Bienestar Universitario</t>
  </si>
  <si>
    <t>Egresados, redes académicas y capital social</t>
  </si>
  <si>
    <t>Gestión de calidad y desarrollo organizacional</t>
  </si>
  <si>
    <t>Gestión de nuevas fuentes de recursos y optimización del gasto</t>
  </si>
  <si>
    <t>Departamento</t>
  </si>
  <si>
    <t>Periodo de participación</t>
  </si>
  <si>
    <t>Horas por semana</t>
  </si>
  <si>
    <t>Firma</t>
  </si>
  <si>
    <t>Docentes participantes</t>
  </si>
  <si>
    <t>Modalidad y Submodalidad</t>
  </si>
  <si>
    <t>Operaciones Internas - adquisición de bienes</t>
  </si>
  <si>
    <t>Operaciones Internas - adquisición de servicios</t>
  </si>
  <si>
    <t>COSTOS DIRECTOS</t>
  </si>
  <si>
    <t>4. Presupuesto general</t>
  </si>
  <si>
    <t>VALOR DEL PROYECTO QUE INGRESA A LA UNIVERSIDAD</t>
  </si>
  <si>
    <t>Tipo</t>
  </si>
  <si>
    <t>TRANSFERENCIAS FACULTAD</t>
  </si>
  <si>
    <t>Codigo Hermes</t>
  </si>
  <si>
    <t xml:space="preserve">Minimo </t>
  </si>
  <si>
    <t>Modalidad y submodalidad</t>
  </si>
  <si>
    <t>Lógica</t>
  </si>
  <si>
    <t>Matemáticas</t>
  </si>
  <si>
    <t>Astronomía y astrofísica</t>
  </si>
  <si>
    <t>Física</t>
  </si>
  <si>
    <t>Química</t>
  </si>
  <si>
    <t>Ciencias de la vida</t>
  </si>
  <si>
    <t>Ciencias de la tierra y del espacio</t>
  </si>
  <si>
    <t>Ciencias agrarias</t>
  </si>
  <si>
    <t>Ciencias médicas</t>
  </si>
  <si>
    <t>Ciencias tecnológicas</t>
  </si>
  <si>
    <t>Antropología</t>
  </si>
  <si>
    <t>Demografía</t>
  </si>
  <si>
    <t>Ciencias económicas</t>
  </si>
  <si>
    <t>Historia</t>
  </si>
  <si>
    <t>Ciencias jurídicas y derecho</t>
  </si>
  <si>
    <t>Lingüística</t>
  </si>
  <si>
    <t>Pedagogía</t>
  </si>
  <si>
    <t>Ciencia política</t>
  </si>
  <si>
    <t>Psicología</t>
  </si>
  <si>
    <t>Ciencias de las artes y las letras</t>
  </si>
  <si>
    <t>Sociología</t>
  </si>
  <si>
    <t>Ética</t>
  </si>
  <si>
    <t>Filosofía</t>
  </si>
  <si>
    <t>Doctorados y maestrías</t>
  </si>
  <si>
    <t>Areas Temáticas</t>
  </si>
  <si>
    <t>Volver</t>
  </si>
  <si>
    <t>Programa</t>
  </si>
  <si>
    <t>Subprograma</t>
  </si>
  <si>
    <t>Ambiente y biodiversidad</t>
  </si>
  <si>
    <t>Arte y cultura</t>
  </si>
  <si>
    <t>Básicas</t>
  </si>
  <si>
    <t>Biotecnología</t>
  </si>
  <si>
    <t xml:space="preserve">Ciencias </t>
  </si>
  <si>
    <t xml:space="preserve">agropecuarias </t>
  </si>
  <si>
    <t xml:space="preserve">y desarrollo </t>
  </si>
  <si>
    <t>rural</t>
  </si>
  <si>
    <t>Construcción</t>
  </si>
  <si>
    <t xml:space="preserve">De ciudadanía </t>
  </si>
  <si>
    <t xml:space="preserve">E inclusión </t>
  </si>
  <si>
    <t>social</t>
  </si>
  <si>
    <t xml:space="preserve">Desarrollo </t>
  </si>
  <si>
    <t xml:space="preserve">económico e </t>
  </si>
  <si>
    <t>industrial</t>
  </si>
  <si>
    <t>Energía,</t>
  </si>
  <si>
    <t xml:space="preserve">recursos </t>
  </si>
  <si>
    <t xml:space="preserve">minerales y </t>
  </si>
  <si>
    <t>materiales</t>
  </si>
  <si>
    <t xml:space="preserve">Estado y </t>
  </si>
  <si>
    <t>Sistema</t>
  </si>
  <si>
    <t>político</t>
  </si>
  <si>
    <t>Gestión pública y privada</t>
  </si>
  <si>
    <t xml:space="preserve">Hábitat, </t>
  </si>
  <si>
    <t xml:space="preserve">ciudad y </t>
  </si>
  <si>
    <t>territorio</t>
  </si>
  <si>
    <t>Salud y vida</t>
  </si>
  <si>
    <t xml:space="preserve">Tecnologías de la </t>
  </si>
  <si>
    <t>información y</t>
  </si>
  <si>
    <t>comunicaciones</t>
  </si>
  <si>
    <t>Estrategia PGD</t>
  </si>
  <si>
    <t>Programa PGD</t>
  </si>
  <si>
    <t>Código QUIPU PGD</t>
  </si>
  <si>
    <t>Proyectar la Universidad Nacional de Colombia para convertirla en la primera Universidad Colombiana de Clase Mundial</t>
  </si>
  <si>
    <t>Proyección nacional e internacional de la universidad.</t>
  </si>
  <si>
    <t>Consolidar el liderazgo de la Universidad en el Sistema de Educación Superior Colombiano</t>
  </si>
  <si>
    <t>Dotar a la Universidad de una infraestructura física, tecnológica y de soporte para el cumplimiento de la misión institucional</t>
  </si>
  <si>
    <t xml:space="preserve">Consolidar el Sistema de Bienestar Universitario, que facilite el desarrollo de actividades académicas en ambientes adecuados, la sana convivencia, la inclusión social, el auto cuidado y la promoción de hábitos de vida saludable </t>
  </si>
  <si>
    <t>Mejorar la gestión administrativa y la cultura organizacional de la Universidad y establecer mecanismos de sostenibilidad financiera para lograr una mayor efectividad en el cumplimiento de la misión institucional</t>
  </si>
  <si>
    <t>Programas y subprogramas</t>
  </si>
  <si>
    <t>Código</t>
  </si>
  <si>
    <t>Abierto</t>
  </si>
  <si>
    <t>Cerrado</t>
  </si>
  <si>
    <t>Departamentos</t>
  </si>
  <si>
    <t>Dep. de Ingeniería Civil</t>
  </si>
  <si>
    <t>Dep. de Materiales y Minerales</t>
  </si>
  <si>
    <t>Dep. de Ingeniería Mecánica</t>
  </si>
  <si>
    <t>Personal académico - Servicios Académicos Remunerados</t>
  </si>
  <si>
    <t>Impuestos, tasas y multas</t>
  </si>
  <si>
    <t>Apoyo logístico a eventos academicos y administrativos</t>
  </si>
  <si>
    <t>Bienestar y Capacitación</t>
  </si>
  <si>
    <t>Servicios Académicos  Consultorías y Asesorías  3090100</t>
  </si>
  <si>
    <t>Servicios Académicos  Interventorías  3090200</t>
  </si>
  <si>
    <t>Servicios Académicos  Evaluación de Programas y Políticas  3090300</t>
  </si>
  <si>
    <t>Servicios Académicos  Conceptos  3090400</t>
  </si>
  <si>
    <t>Servicios Académicos  Otros servicios de Extensión (Consultorios de salud humana o animal, reproducción animal o vegetal, servicios laboratorio, entre otros)  3090500</t>
  </si>
  <si>
    <t>Educación continua y permanente  Cursos de Extensión  3110100</t>
  </si>
  <si>
    <t>Educación continua y permanente  Cursos de Actualización o de Profundización  3110200</t>
  </si>
  <si>
    <t>Educación continua y permanente  Diplomados  3110300</t>
  </si>
  <si>
    <t>Educación continua y permanente  Programas de Formación Docente  3110400</t>
  </si>
  <si>
    <t>Servicio Docente Asistencial  3120100</t>
  </si>
  <si>
    <t>Proyectos De Creación Artística  3130100</t>
  </si>
  <si>
    <t>Extensión Solidaria  3140100</t>
  </si>
  <si>
    <t>Prácticas Y Pasantías Universitarias  3150100</t>
  </si>
  <si>
    <t>Proyectos De Cooperación Internacional  3160100</t>
  </si>
  <si>
    <t>Educación continua y permanente Eventos (Congresos Seminarios Talleres Conferencias)  3110501</t>
  </si>
  <si>
    <t>Educación continua y permanente Eventos (Ferias Especializadas)  3110502</t>
  </si>
  <si>
    <t>Educación continua y permanente Eventos (Eventos Temáticos)  3110503</t>
  </si>
  <si>
    <t>Costos indirectos</t>
  </si>
  <si>
    <t>Operaciones Internas - aportes sin contraprestación</t>
  </si>
  <si>
    <t>Periodo real de ejecución</t>
  </si>
  <si>
    <r>
      <t xml:space="preserve">Fecha de inicio
</t>
    </r>
    <r>
      <rPr>
        <sz val="10"/>
        <rFont val="Arial Narrow"/>
        <family val="2"/>
      </rPr>
      <t xml:space="preserve"> (MM/AAAA)</t>
    </r>
  </si>
  <si>
    <r>
      <t xml:space="preserve">Fecha de fin 
</t>
    </r>
    <r>
      <rPr>
        <sz val="10"/>
        <rFont val="Arial Narrow"/>
        <family val="2"/>
      </rPr>
      <t>(MM/AAAA)</t>
    </r>
  </si>
  <si>
    <t>Número mínimo de inscritos</t>
  </si>
  <si>
    <t>Valor inscripción promedio</t>
  </si>
  <si>
    <t>Número real de inscritos</t>
  </si>
  <si>
    <t>Decanatura Facultad de Minas UGI 3065</t>
  </si>
  <si>
    <t>Aportes posgrados</t>
  </si>
  <si>
    <t>Pregrado</t>
  </si>
  <si>
    <t>Posgrado</t>
  </si>
  <si>
    <t>Local</t>
  </si>
  <si>
    <t>Regional</t>
  </si>
  <si>
    <t>Nacional</t>
  </si>
  <si>
    <t>Internacional</t>
  </si>
  <si>
    <t xml:space="preserve">FORMATO PROPUESTA - FACULTAD DE MINAS           </t>
  </si>
  <si>
    <t xml:space="preserve">Diligenciar solamente las celdas en color amarillo                               </t>
  </si>
  <si>
    <t>FORMATO PROPUESTA ECONÓMICA DE LIQUIDACIÓN
FACULTAD DE MINAS</t>
  </si>
  <si>
    <t>Dep. de Ciencias de la Computación y la Decisión</t>
  </si>
  <si>
    <t>Dep. de Geociencias y Medio Ambiente</t>
  </si>
  <si>
    <t>Dep. de Ingeniería de la Organización</t>
  </si>
  <si>
    <t>Dep. de Procesos y Energía</t>
  </si>
  <si>
    <t xml:space="preserve">Dep. de Energía Eléctrica y Automática </t>
  </si>
  <si>
    <t>Según Acuerdo CSU 012 modificados 040 de 2004; 010 de 2005; 049 de 2005 y 025 de 2009</t>
  </si>
  <si>
    <t>Vicedecano de Investigación y Extensión</t>
  </si>
  <si>
    <t>Otros Gastos Generales por Adquisición de Servicios</t>
  </si>
  <si>
    <t>Estímulo Estudiantes</t>
  </si>
  <si>
    <t>Operaciones Internas - adquisición de servicios de Extensión</t>
  </si>
  <si>
    <t>Operaciones Internas - Impresos y Publicaciones</t>
  </si>
  <si>
    <t>Operaciones Internas - Adquisición Arrendamientos</t>
  </si>
  <si>
    <t>Operaciones Internas - Adquisición Servicios de Comunicación</t>
  </si>
  <si>
    <t>Educación Formal</t>
  </si>
  <si>
    <t>EXCEDENTES POR ACTIVIDADES GENERADORAS DE RECURSOS - FACULTAD</t>
  </si>
  <si>
    <t>5% Transferencias Académica</t>
  </si>
  <si>
    <t>0,5% Dir. de Extensión de la Sede</t>
  </si>
  <si>
    <t>Operaciones Int. - Adquisición por otras ventas de Servicios</t>
  </si>
  <si>
    <t>Operaciones Int - Aportes sin contraprestación</t>
  </si>
  <si>
    <t>Compra de material bibliográfico</t>
  </si>
  <si>
    <t>Vicedecanatura Académica</t>
  </si>
  <si>
    <t>Clasificación RUP</t>
  </si>
  <si>
    <t>3. Información Financiera</t>
  </si>
  <si>
    <t xml:space="preserve">Plan de Ingresos o Desembolsos del Proyecto. </t>
  </si>
  <si>
    <t>Año</t>
  </si>
  <si>
    <t>Total</t>
  </si>
  <si>
    <t>Valor desembolsos de acuerdo al contrato</t>
  </si>
  <si>
    <t>Número de Desembolsos</t>
  </si>
  <si>
    <r>
      <rPr>
        <b/>
        <sz val="12"/>
        <rFont val="Arial Narrow"/>
        <family val="2"/>
      </rPr>
      <t>2. Compromiso para proyectos</t>
    </r>
    <r>
      <rPr>
        <b/>
        <sz val="11"/>
        <rFont val="Arial Narrow"/>
        <family val="2"/>
      </rPr>
      <t xml:space="preserve">
</t>
    </r>
    <r>
      <rPr>
        <sz val="11"/>
        <rFont val="Arial Narrow"/>
        <family val="2"/>
      </rPr>
      <t>Los profesores abajo firmantes, proponemos al Consejo de la Facultad de Minas, realizar el siguiente proyecto y aceptamos las responsabilidades técnicas y legales que ello implica. El proyecto tiene interés académico para la facultad y no retrasa nuestras actividades docentes e investigativas:</t>
    </r>
  </si>
  <si>
    <t>Tipo de dedicación</t>
  </si>
  <si>
    <t>horas totales</t>
  </si>
  <si>
    <t>Impuestos, contribuciones y multas</t>
  </si>
  <si>
    <t xml:space="preserve">Apoyo logístico </t>
  </si>
  <si>
    <t xml:space="preserve">CALIFICACIÓN DE COMPLEJIDAD DE PROYECTO </t>
  </si>
  <si>
    <t>VARIABLES</t>
  </si>
  <si>
    <t>PESO</t>
  </si>
  <si>
    <t>CRITERIOS</t>
  </si>
  <si>
    <t>Tipo de Proyecto</t>
  </si>
  <si>
    <t>Duración del Proyecto</t>
  </si>
  <si>
    <t>Número de Personas involucradas</t>
  </si>
  <si>
    <t>Ejecución mes</t>
  </si>
  <si>
    <t>Actores Involucrados</t>
  </si>
  <si>
    <t>Presupuesto del proyecto</t>
  </si>
  <si>
    <t>Contrapartida</t>
  </si>
  <si>
    <t>COMPLEJIDAD</t>
  </si>
  <si>
    <t>Nota: Seleccione los criterios de acuerdo al alcance de su proyecto.</t>
  </si>
  <si>
    <t>ANÁLISIS PRELIMINAR DE LOS RIESGOS</t>
  </si>
  <si>
    <t>RIESGO</t>
  </si>
  <si>
    <t>MECANISMO DE CONTROL</t>
  </si>
  <si>
    <t>Hr/sem</t>
  </si>
  <si>
    <t>Hr/Totales</t>
  </si>
  <si>
    <t>Seleccionar UAB</t>
  </si>
  <si>
    <t>Apoyo Económico Estudiantil</t>
  </si>
  <si>
    <t>MATRIZ DE CARACTERÍZACIÓN</t>
  </si>
  <si>
    <t>Tipo de proyecto</t>
  </si>
  <si>
    <t>Calificación</t>
  </si>
  <si>
    <t xml:space="preserve">Tiempo </t>
  </si>
  <si>
    <t>Número de personas involucradas</t>
  </si>
  <si>
    <t>Número de Actores Involucrados</t>
  </si>
  <si>
    <t>Presupuesto</t>
  </si>
  <si>
    <t>Total contrapartida</t>
  </si>
  <si>
    <t>Internos</t>
  </si>
  <si>
    <t>Menor a 6 meses</t>
  </si>
  <si>
    <t>Menos de 5 Personas</t>
  </si>
  <si>
    <t>Hasta 10 millones</t>
  </si>
  <si>
    <t>Hasta 2 actores</t>
  </si>
  <si>
    <t>Menos de 100 millones</t>
  </si>
  <si>
    <t>Hasta 100 millones</t>
  </si>
  <si>
    <t>Extensión</t>
  </si>
  <si>
    <t>Mayor a 6 meses  y hasta 12 meses</t>
  </si>
  <si>
    <t xml:space="preserve">Entre 6 y 15 personas </t>
  </si>
  <si>
    <t>Entre 10 y 30 millones</t>
  </si>
  <si>
    <t>Entre 3 y 5 actores involucrados</t>
  </si>
  <si>
    <t>Entre 100 y 500 millones</t>
  </si>
  <si>
    <t>Investigación</t>
  </si>
  <si>
    <t>Mas de 12 meses</t>
  </si>
  <si>
    <t>Mas de 15 personas</t>
  </si>
  <si>
    <t>Mas de 30 millones</t>
  </si>
  <si>
    <t>Mas de 5 actores involucrados</t>
  </si>
  <si>
    <t>Mas de 500 millones</t>
  </si>
  <si>
    <t>Regalías</t>
  </si>
  <si>
    <t>CALIFICACIÓN</t>
  </si>
  <si>
    <t>CALIFICACIÓN NORMALIZADA</t>
  </si>
  <si>
    <t>CALIFICACIÓN PONDERADA</t>
  </si>
  <si>
    <t>VALORACIÓN</t>
  </si>
  <si>
    <t>RIESGOS</t>
  </si>
  <si>
    <t>Modificación en el  inicio de un proyecto</t>
  </si>
  <si>
    <t>Incumplimiento en los tiempos de ejecución del proyecto</t>
  </si>
  <si>
    <t>Violar temas de confidencialidad</t>
  </si>
  <si>
    <t>Utilizar los recursos presupuestados en un proyecto de forma diferente a la pactada</t>
  </si>
  <si>
    <t>No contar con los recursos para iniciar la ejecución del proyecto</t>
  </si>
  <si>
    <t>Dificultades en el entendimiento y aprobación de los productos del proyecto</t>
  </si>
  <si>
    <t>MECANISMOS DE CONTROL</t>
  </si>
  <si>
    <t>Ajustar el plan de pagos con la entidad</t>
  </si>
  <si>
    <t>Realizar solicitudes de  Unidad de Caja y/o Registro sin ingresos para iniciar la ejecución</t>
  </si>
  <si>
    <t>Realizar la planeación detallada del proyecto</t>
  </si>
  <si>
    <t>Realizar seguimiento a la ejecución del proyecto según lo planeado</t>
  </si>
  <si>
    <t>Realizar reuniones de entendimiento</t>
  </si>
  <si>
    <t>Implementar el plan de comunicaciones definido</t>
  </si>
  <si>
    <t>Verificar que los contratos o convenios posean cláusulas de confidencialidad según la necesidad</t>
  </si>
  <si>
    <t>SERVICIOS ACADÉMICOS PRESUPUESTADOS</t>
  </si>
  <si>
    <t>CÉDULA</t>
  </si>
  <si>
    <t>TIPO DE DEDICACIÓN</t>
  </si>
  <si>
    <t>FUNCIÓN</t>
  </si>
  <si>
    <t>DEDICACIÓN
(horas/ semana)</t>
  </si>
  <si>
    <t>DEDICACIÓN
(horas totales)</t>
  </si>
  <si>
    <t>DEDICACIÓN (h/semana)</t>
  </si>
  <si>
    <t>DEDICACIÓN
(hr totales)</t>
  </si>
  <si>
    <t>Total personal académico sin bonificación</t>
  </si>
  <si>
    <t>NUEVOS DOCENTES</t>
  </si>
  <si>
    <t>Impuesto 4x1000</t>
  </si>
  <si>
    <t>Total personal académico con bonificación</t>
  </si>
  <si>
    <t>TOTAL SERVICIOS ACADÉMICOS</t>
  </si>
  <si>
    <t>REMUNERACIÓN SERVICIOS TÉCNICOS - PERSONAS NATURALES</t>
  </si>
  <si>
    <t>Cargo</t>
  </si>
  <si>
    <t># de contratistas para este cargo</t>
  </si>
  <si>
    <t>Meses por contratista</t>
  </si>
  <si>
    <t>Valor/mes</t>
  </si>
  <si>
    <t>Valor Total (con 4*1000)</t>
  </si>
  <si>
    <t>REMUNERACIÓN SERVICIOS TÉCNICOS - PERSONAS JURÍDICAS</t>
  </si>
  <si>
    <t>Servicio técnico requerido</t>
  </si>
  <si>
    <t>Meses por servicio</t>
  </si>
  <si>
    <t>ESTIMULO ESTUDIANTES</t>
  </si>
  <si>
    <t>Salario Mínimo 2014</t>
  </si>
  <si>
    <t># de estudiantes para este cargo</t>
  </si>
  <si>
    <t>Meses totales por estudiante</t>
  </si>
  <si>
    <t>Valor/mes en
# SMMLV</t>
  </si>
  <si>
    <t>Valor Total</t>
  </si>
  <si>
    <t>Responsable del Inventario</t>
  </si>
  <si>
    <t>Laboratorio</t>
  </si>
  <si>
    <t>EQUIPOS Y SOFTWARE PROVEEDORES NACIONALES</t>
  </si>
  <si>
    <t>Descripción</t>
  </si>
  <si>
    <t>Valor Unitario</t>
  </si>
  <si>
    <t>IVA</t>
  </si>
  <si>
    <t>Cant</t>
  </si>
  <si>
    <t>EQUIPOS Y SOFTWARE PROVEEDORES EXTRANJEROS</t>
  </si>
  <si>
    <t>Nacionalización</t>
  </si>
  <si>
    <t>MATERIALES Y SUMINISTROS</t>
  </si>
  <si>
    <t>Cantidad</t>
  </si>
  <si>
    <t>Valor Unitario (incluyendo el IVA)</t>
  </si>
  <si>
    <t>COMPRA DE MATERIAL BIBLIOGRÁFICO</t>
  </si>
  <si>
    <t>MANTENIMIENTO</t>
  </si>
  <si>
    <t>Valor Unitario (incluyendo IVA)</t>
  </si>
  <si>
    <t>SERVICIOS PÚBLICOS</t>
  </si>
  <si>
    <t xml:space="preserve">Valor </t>
  </si>
  <si>
    <t>Acueducto</t>
  </si>
  <si>
    <t>Alcantarillado</t>
  </si>
  <si>
    <t>Recolección de basuras/Disposición de desechos</t>
  </si>
  <si>
    <t>Energía</t>
  </si>
  <si>
    <t>Teléfono fijo</t>
  </si>
  <si>
    <t>Telefonía Celular</t>
  </si>
  <si>
    <t>Servicios adicionales</t>
  </si>
  <si>
    <t>ARRENDAMIENTOS</t>
  </si>
  <si>
    <t>Meses</t>
  </si>
  <si>
    <t>CAPACITACIÓN</t>
  </si>
  <si>
    <t>Personas asistentes</t>
  </si>
  <si>
    <t>Valor / persona</t>
  </si>
  <si>
    <t>DESTINO</t>
  </si>
  <si>
    <t>Número de Personas</t>
  </si>
  <si>
    <t>Valor tiquete / persona</t>
  </si>
  <si>
    <t>Viáticos / persona</t>
  </si>
  <si>
    <t>IMPRESOS Y PUBLICACIONES</t>
  </si>
  <si>
    <t>COMUNICACIONES Y TRANSPORTE</t>
  </si>
  <si>
    <t>Número de Servicios</t>
  </si>
  <si>
    <t>Correo Postal</t>
  </si>
  <si>
    <t>Mensajería</t>
  </si>
  <si>
    <t>Fax y Telecomunicaciones</t>
  </si>
  <si>
    <t>Internet</t>
  </si>
  <si>
    <t>Otros</t>
  </si>
  <si>
    <t>SEGUROS</t>
  </si>
  <si>
    <t>IMPUESTOS, CONTRIBUCIONES Y MULTAS</t>
  </si>
  <si>
    <t>EVENTO</t>
  </si>
  <si>
    <t>Valor Total Apoyo Logístico</t>
  </si>
  <si>
    <t>OPERACIONES INTERNAS POR ADQUISICIÓN DE BIENES</t>
  </si>
  <si>
    <t>OPERACIONES INTERNAS POR ADQUISICIÓN DE SERVICIOS DE EXTENSIÓN</t>
  </si>
  <si>
    <t>OPERACIONES INTERNAS IMPRESOS Y PUBLICACIONES</t>
  </si>
  <si>
    <t>OPERACIONES INTERNAS ADQUISICIÓN ARRENDAMIENTOS</t>
  </si>
  <si>
    <t>OPERACIONES INTERNAS POR ADQUISICIÓN SERVICIOS DE COMUNICACIÓN</t>
  </si>
  <si>
    <t>OPERACIONES INTERNAS ADQUISICIÓN POR OTRAS VENTAS DE SERVICIOS</t>
  </si>
  <si>
    <t>OPERACIONES INTERNAS APORTES SIN CONTRAPRESTACIÓN</t>
  </si>
  <si>
    <t>Administración del proyecto</t>
  </si>
  <si>
    <t>OTROS GASTOS GENERALES POR ADQUISICIÓN DE SERVICIOS</t>
  </si>
  <si>
    <t>APOYO ECONÓMICO ESTUDIANTIL</t>
  </si>
  <si>
    <t>Verificación</t>
  </si>
  <si>
    <t>Unidad Ejecutora (Departamento/Instituto/Centro Responsable)</t>
  </si>
  <si>
    <t>Nombre de la entidad</t>
  </si>
  <si>
    <t>NIT</t>
  </si>
  <si>
    <t>Teléfono</t>
  </si>
  <si>
    <t>Correo</t>
  </si>
  <si>
    <t>No Convenio o Contrato</t>
  </si>
  <si>
    <t>Impacto:</t>
  </si>
  <si>
    <r>
      <t xml:space="preserve">Cobertura: </t>
    </r>
    <r>
      <rPr>
        <sz val="11"/>
        <rFont val="Arial Narrow"/>
        <family val="2"/>
      </rPr>
      <t>(países, departamentos, ciudades o municipios que se verán afectados)</t>
    </r>
  </si>
  <si>
    <t>Colombia</t>
  </si>
  <si>
    <t>https://www.colombiacompra.gov.co/clasificador-de-bienes-y-servicios</t>
  </si>
  <si>
    <t>Objetivos (General y Específicos)</t>
  </si>
  <si>
    <t>Metodología: (Público objetivo / Virtual o presencial / Duración / Sesiones / Horario)</t>
  </si>
  <si>
    <t>Versión del proyecto</t>
  </si>
  <si>
    <t>Antecedentes (Justificación)</t>
  </si>
  <si>
    <t>Responsable (Nombre y cargo)</t>
  </si>
  <si>
    <t>Otro (Cuál?)</t>
  </si>
  <si>
    <t xml:space="preserve">Nación </t>
  </si>
  <si>
    <t xml:space="preserve">6% Transferencia UGI Nivel Nacional </t>
  </si>
  <si>
    <t xml:space="preserve">0,5% Fondo de Riesgos para la Extensión </t>
  </si>
  <si>
    <t xml:space="preserve">1% Fondo Nacional de Ext. Solidaria </t>
  </si>
  <si>
    <t xml:space="preserve">0,5% Dir. Nal de Extensión </t>
  </si>
  <si>
    <t xml:space="preserve">Educación Formal </t>
  </si>
  <si>
    <t>JUAN FERNANDO RAMIREZ PATIÑO</t>
  </si>
  <si>
    <t xml:space="preserve">LINA MARÍA GÓMEZ ECHAVARRÍA </t>
  </si>
  <si>
    <t>Secretaria Académica</t>
  </si>
  <si>
    <t>Versión: 2020-1</t>
  </si>
  <si>
    <t>Versión: 2022-1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</si>
</sst>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44" formatCode="_-* #,##0.00\ &quot;€&quot;_-;\-* #,##0.00\ &quot;€&quot;_-;_-* &quot;-&quot;??\ &quot;€&quot;_-;_-@_-"/>
    <numFmt numFmtId="164" formatCode="&quot;$&quot;\ #,##0_);[Red]\(&quot;$&quot;\ #,##0\)"/>
    <numFmt numFmtId="165" formatCode="&quot;$&quot;\ #,##0.00_);[Red]\(&quot;$&quot;\ #,##0.00\)"/>
    <numFmt numFmtId="166" formatCode="_(&quot;$&quot;\ * #,##0.00_);_(&quot;$&quot;\ * \(#,##0.00\);_(&quot;$&quot;\ * &quot;-&quot;??_);_(@_)"/>
    <numFmt numFmtId="167" formatCode="_-* #,##0.00_-;\-* #,##0.00_-;_-* &quot;-&quot;??_-;_-@_-"/>
    <numFmt numFmtId="168" formatCode="&quot;$&quot;\ #,##0;[Red]&quot;$&quot;\ \-#,##0"/>
    <numFmt numFmtId="169" formatCode="&quot;$&quot;\ #,##0"/>
    <numFmt numFmtId="170" formatCode="0.0%"/>
    <numFmt numFmtId="171" formatCode="#,##0_ ;\-#,##0\ "/>
    <numFmt numFmtId="172" formatCode="#,##0.00_ ;\-#,##0.00\ "/>
    <numFmt numFmtId="173" formatCode="#,##0.0"/>
    <numFmt numFmtId="174" formatCode="_([$$-240A]\ * #,##0_);_([$$-240A]\ * \(#,##0\);_([$$-240A]\ * &quot;-&quot;??_);_(@_)"/>
    <numFmt numFmtId="175" formatCode="&quot;$&quot;#,##0"/>
    <numFmt numFmtId="176" formatCode="[$$-240A]#,##0;\-[$$-240A]#,##0"/>
    <numFmt numFmtId="177" formatCode="_-[$$-240A]* #,##0_-;\-[$$-240A]* #,##0_-;_-[$$-240A]* &quot;-&quot;??_-;_-@_-"/>
    <numFmt numFmtId="178" formatCode="_(&quot;$&quot;\ * #,##0_);_(&quot;$&quot;\ * \(#,##0\);_(&quot;$&quot;\ * &quot;-&quot;??_);_(@_)"/>
    <numFmt numFmtId="179" formatCode="[$$-240A]\ #,##0"/>
  </numFmts>
  <fonts count="65"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font>
    <font>
      <sz val="10"/>
      <name val="Arial"/>
      <family val="2"/>
    </font>
    <font>
      <b/>
      <sz val="10"/>
      <name val="Arial"/>
      <family val="2"/>
    </font>
    <font>
      <sz val="12"/>
      <name val="Times New Roman"/>
      <family val="1"/>
    </font>
    <font>
      <u/>
      <sz val="10"/>
      <color indexed="12"/>
      <name val="Arial"/>
      <family val="2"/>
    </font>
    <font>
      <b/>
      <sz val="10"/>
      <name val="Arial Narrow"/>
      <family val="2"/>
    </font>
    <font>
      <sz val="10"/>
      <name val="Arial Narrow"/>
      <family val="2"/>
    </font>
    <font>
      <b/>
      <sz val="8"/>
      <color indexed="10"/>
      <name val="Arial"/>
      <family val="2"/>
    </font>
    <font>
      <b/>
      <sz val="11"/>
      <name val="Arial"/>
      <family val="2"/>
    </font>
    <font>
      <sz val="10"/>
      <name val="Times New Roman"/>
      <family val="1"/>
    </font>
    <font>
      <sz val="11"/>
      <name val="Arial Narrow"/>
      <family val="2"/>
    </font>
    <font>
      <b/>
      <sz val="6"/>
      <name val="Arial Narrow"/>
      <family val="2"/>
    </font>
    <font>
      <b/>
      <sz val="11"/>
      <name val="Arial Narrow"/>
      <family val="2"/>
    </font>
    <font>
      <sz val="10"/>
      <color indexed="10"/>
      <name val="Arial Narrow"/>
      <family val="2"/>
    </font>
    <font>
      <sz val="11"/>
      <color indexed="10"/>
      <name val="Arial Narrow"/>
      <family val="2"/>
    </font>
    <font>
      <sz val="11"/>
      <name val="Arial"/>
      <family val="2"/>
    </font>
    <font>
      <b/>
      <sz val="7"/>
      <color indexed="9"/>
      <name val="Arial Narrow"/>
      <family val="2"/>
    </font>
    <font>
      <b/>
      <sz val="11"/>
      <color indexed="10"/>
      <name val="Arial Narrow"/>
      <family val="2"/>
    </font>
    <font>
      <b/>
      <sz val="10"/>
      <color indexed="10"/>
      <name val="Arial Narrow"/>
      <family val="2"/>
    </font>
    <font>
      <sz val="12"/>
      <name val="Calibri"/>
      <family val="2"/>
    </font>
    <font>
      <b/>
      <sz val="12"/>
      <name val="Calibri"/>
      <family val="2"/>
    </font>
    <font>
      <b/>
      <sz val="7"/>
      <name val="Calibri"/>
      <family val="2"/>
    </font>
    <font>
      <b/>
      <sz val="12"/>
      <name val="Arial Narrow"/>
      <family val="2"/>
    </font>
    <font>
      <u/>
      <sz val="11"/>
      <color indexed="12"/>
      <name val="Arial Narrow"/>
      <family val="2"/>
    </font>
    <font>
      <b/>
      <i/>
      <sz val="11"/>
      <name val="Arial Narrow"/>
      <family val="2"/>
    </font>
    <font>
      <b/>
      <sz val="11"/>
      <color rgb="FFFF0000"/>
      <name val="Arial Narrow"/>
      <family val="2"/>
    </font>
    <font>
      <sz val="11"/>
      <color rgb="FFFF0000"/>
      <name val="Arial Narrow"/>
      <family val="2"/>
    </font>
    <font>
      <b/>
      <sz val="12"/>
      <name val="Calibri"/>
      <family val="2"/>
      <scheme val="minor"/>
    </font>
    <font>
      <sz val="12"/>
      <name val="Calibri"/>
      <family val="2"/>
      <scheme val="minor"/>
    </font>
    <font>
      <sz val="10"/>
      <name val="Calibri"/>
      <family val="2"/>
      <scheme val="minor"/>
    </font>
    <font>
      <b/>
      <sz val="12"/>
      <color rgb="FFFF0000"/>
      <name val="Arial Narrow"/>
      <family val="2"/>
    </font>
    <font>
      <sz val="11"/>
      <color theme="0"/>
      <name val="Arial Narrow"/>
      <family val="2"/>
    </font>
    <font>
      <b/>
      <sz val="11"/>
      <color rgb="FF000000"/>
      <name val="Arial Narrow"/>
      <family val="2"/>
    </font>
    <font>
      <sz val="11"/>
      <color rgb="FF000000"/>
      <name val="Arial Narrow"/>
      <family val="2"/>
    </font>
    <font>
      <sz val="11"/>
      <name val="Calibri"/>
      <family val="2"/>
      <scheme val="minor"/>
    </font>
    <font>
      <sz val="8"/>
      <color rgb="FF000000"/>
      <name val="Tahoma"/>
      <family val="2"/>
    </font>
    <font>
      <b/>
      <sz val="11"/>
      <color theme="0"/>
      <name val="Arial Narrow"/>
      <family val="2"/>
    </font>
    <font>
      <b/>
      <sz val="9"/>
      <name val="Arial Narrow"/>
      <family val="2"/>
    </font>
    <font>
      <sz val="11"/>
      <color rgb="FF9C6500"/>
      <name val="Calibri"/>
      <family val="2"/>
      <scheme val="minor"/>
    </font>
    <font>
      <b/>
      <sz val="11"/>
      <name val="Calibri"/>
      <family val="2"/>
      <scheme val="minor"/>
    </font>
    <font>
      <b/>
      <sz val="12"/>
      <color theme="1"/>
      <name val="Arial"/>
      <family val="2"/>
    </font>
    <font>
      <b/>
      <sz val="13"/>
      <color theme="1"/>
      <name val="Arial"/>
      <family val="2"/>
    </font>
    <font>
      <sz val="11"/>
      <color theme="1"/>
      <name val="Arial"/>
      <family val="2"/>
    </font>
    <font>
      <sz val="14"/>
      <color theme="1"/>
      <name val="Arial"/>
      <family val="2"/>
    </font>
    <font>
      <b/>
      <sz val="14"/>
      <color theme="1"/>
      <name val="Calibri"/>
      <family val="2"/>
      <scheme val="minor"/>
    </font>
    <font>
      <sz val="10"/>
      <name val="Arial"/>
      <family val="2"/>
    </font>
    <font>
      <sz val="10"/>
      <name val="Arial"/>
      <family val="2"/>
    </font>
    <font>
      <b/>
      <sz val="11"/>
      <color theme="1"/>
      <name val="Calibri"/>
      <family val="2"/>
      <scheme val="minor"/>
    </font>
    <font>
      <sz val="11"/>
      <color theme="0"/>
      <name val="Calibri"/>
      <family val="2"/>
      <scheme val="minor"/>
    </font>
    <font>
      <b/>
      <sz val="13"/>
      <name val="Arial"/>
      <family val="2"/>
    </font>
    <font>
      <sz val="11"/>
      <color theme="0"/>
      <name val="Arial"/>
      <family val="2"/>
    </font>
    <font>
      <b/>
      <sz val="13"/>
      <color theme="0"/>
      <name val="Arial"/>
      <family val="2"/>
    </font>
    <font>
      <b/>
      <sz val="12"/>
      <name val="Arial"/>
      <family val="2"/>
    </font>
    <font>
      <b/>
      <sz val="10"/>
      <color rgb="FFFF0000"/>
      <name val="Arial"/>
      <family val="2"/>
    </font>
    <font>
      <b/>
      <sz val="10"/>
      <color indexed="10"/>
      <name val="Arial"/>
      <family val="2"/>
    </font>
    <font>
      <sz val="10"/>
      <color theme="0"/>
      <name val="Arial"/>
      <family val="2"/>
    </font>
    <font>
      <u/>
      <sz val="10"/>
      <name val="Arial"/>
      <family val="2"/>
    </font>
    <font>
      <sz val="10"/>
      <color theme="1"/>
      <name val="Calibri"/>
      <family val="2"/>
      <scheme val="minor"/>
    </font>
    <font>
      <sz val="9"/>
      <color indexed="81"/>
      <name val="Tahoma"/>
      <family val="2"/>
    </font>
    <font>
      <sz val="10"/>
      <color rgb="FFFF0000"/>
      <name val="Arial"/>
      <family val="2"/>
    </font>
  </fonts>
  <fills count="11">
    <fill>
      <patternFill patternType="none"/>
    </fill>
    <fill>
      <patternFill patternType="gray125"/>
    </fill>
    <fill>
      <patternFill patternType="solid">
        <fgColor indexed="42"/>
        <bgColor indexed="64"/>
      </patternFill>
    </fill>
    <fill>
      <patternFill patternType="solid">
        <fgColor indexed="9"/>
        <bgColor indexed="64"/>
      </patternFill>
    </fill>
    <fill>
      <patternFill patternType="solid">
        <fgColor theme="0"/>
        <bgColor indexed="64"/>
      </patternFill>
    </fill>
    <fill>
      <patternFill patternType="solid">
        <fgColor rgb="FFF2F2F2"/>
        <bgColor indexed="64"/>
      </patternFill>
    </fill>
    <fill>
      <patternFill patternType="solid">
        <fgColor rgb="FFD9D9D9"/>
        <bgColor indexed="64"/>
      </patternFill>
    </fill>
    <fill>
      <patternFill patternType="solid">
        <fgColor theme="0" tint="-0.14999847407452621"/>
        <bgColor indexed="64"/>
      </patternFill>
    </fill>
    <fill>
      <patternFill patternType="solid">
        <fgColor rgb="FFFFFFCC"/>
        <bgColor indexed="64"/>
      </patternFill>
    </fill>
    <fill>
      <patternFill patternType="solid">
        <fgColor theme="0" tint="-4.9989318521683403E-2"/>
        <bgColor indexed="64"/>
      </patternFill>
    </fill>
    <fill>
      <patternFill patternType="solid">
        <fgColor rgb="FFFFFFCC"/>
      </patternFill>
    </fill>
  </fills>
  <borders count="95">
    <border>
      <left/>
      <right/>
      <top/>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medium">
        <color indexed="64"/>
      </right>
      <top style="medium">
        <color indexed="64"/>
      </top>
      <bottom style="medium">
        <color indexed="64"/>
      </bottom>
      <diagonal/>
    </border>
    <border>
      <left/>
      <right style="medium">
        <color indexed="64"/>
      </right>
      <top/>
      <bottom style="thin">
        <color indexed="64"/>
      </bottom>
      <diagonal/>
    </border>
    <border>
      <left style="thin">
        <color indexed="64"/>
      </left>
      <right/>
      <top/>
      <bottom/>
      <diagonal/>
    </border>
    <border>
      <left style="medium">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diagonal/>
    </border>
    <border>
      <left style="thin">
        <color indexed="64"/>
      </left>
      <right/>
      <top/>
      <bottom style="thin">
        <color indexed="64"/>
      </bottom>
      <diagonal/>
    </border>
    <border>
      <left style="thin">
        <color indexed="64"/>
      </left>
      <right style="medium">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right/>
      <top style="medium">
        <color indexed="64"/>
      </top>
      <bottom style="medium">
        <color indexed="64"/>
      </bottom>
      <diagonal/>
    </border>
    <border>
      <left/>
      <right style="thin">
        <color indexed="64"/>
      </right>
      <top/>
      <bottom/>
      <diagonal/>
    </border>
    <border>
      <left/>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style="thin">
        <color indexed="64"/>
      </top>
      <bottom/>
      <diagonal/>
    </border>
    <border>
      <left/>
      <right/>
      <top style="medium">
        <color indexed="64"/>
      </top>
      <bottom style="thin">
        <color indexed="64"/>
      </bottom>
      <diagonal/>
    </border>
    <border>
      <left style="medium">
        <color indexed="64"/>
      </left>
      <right style="medium">
        <color indexed="64"/>
      </right>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style="thin">
        <color rgb="FFB2B2B2"/>
      </left>
      <right style="thin">
        <color rgb="FFB2B2B2"/>
      </right>
      <top style="thin">
        <color rgb="FFB2B2B2"/>
      </top>
      <bottom style="thin">
        <color rgb="FFB2B2B2"/>
      </bottom>
      <diagonal/>
    </border>
    <border>
      <left style="medium">
        <color indexed="64"/>
      </left>
      <right style="thin">
        <color rgb="FFB2B2B2"/>
      </right>
      <top style="thin">
        <color rgb="FFB2B2B2"/>
      </top>
      <bottom style="thin">
        <color rgb="FFB2B2B2"/>
      </bottom>
      <diagonal/>
    </border>
    <border>
      <left style="thin">
        <color rgb="FFB2B2B2"/>
      </left>
      <right style="medium">
        <color indexed="64"/>
      </right>
      <top style="thin">
        <color rgb="FFB2B2B2"/>
      </top>
      <bottom style="thin">
        <color rgb="FFB2B2B2"/>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rgb="FFB2B2B2"/>
      </top>
      <bottom style="thin">
        <color rgb="FFB2B2B2"/>
      </bottom>
      <diagonal/>
    </border>
    <border>
      <left style="medium">
        <color indexed="64"/>
      </left>
      <right style="medium">
        <color indexed="64"/>
      </right>
      <top style="thin">
        <color rgb="FFB2B2B2"/>
      </top>
      <bottom style="medium">
        <color indexed="64"/>
      </bottom>
      <diagonal/>
    </border>
    <border>
      <left style="thin">
        <color indexed="64"/>
      </left>
      <right style="thin">
        <color indexed="64"/>
      </right>
      <top style="thin">
        <color indexed="64"/>
      </top>
      <bottom style="thin">
        <color rgb="FFB2B2B2"/>
      </bottom>
      <diagonal/>
    </border>
    <border>
      <left style="thin">
        <color indexed="64"/>
      </left>
      <right style="thin">
        <color indexed="64"/>
      </right>
      <top style="thin">
        <color rgb="FFB2B2B2"/>
      </top>
      <bottom style="thin">
        <color rgb="FFB2B2B2"/>
      </bottom>
      <diagonal/>
    </border>
    <border>
      <left style="thin">
        <color indexed="64"/>
      </left>
      <right style="thin">
        <color indexed="64"/>
      </right>
      <top style="thin">
        <color rgb="FFB2B2B2"/>
      </top>
      <bottom style="thin">
        <color indexed="64"/>
      </bottom>
      <diagonal/>
    </border>
    <border>
      <left style="thin">
        <color indexed="64"/>
      </left>
      <right style="thin">
        <color rgb="FFB2B2B2"/>
      </right>
      <top style="thin">
        <color indexed="64"/>
      </top>
      <bottom style="thin">
        <color rgb="FFB2B2B2"/>
      </bottom>
      <diagonal/>
    </border>
    <border>
      <left style="thin">
        <color rgb="FFB2B2B2"/>
      </left>
      <right style="thin">
        <color rgb="FFB2B2B2"/>
      </right>
      <top style="thin">
        <color indexed="64"/>
      </top>
      <bottom style="thin">
        <color rgb="FFB2B2B2"/>
      </bottom>
      <diagonal/>
    </border>
    <border>
      <left style="thin">
        <color indexed="64"/>
      </left>
      <right style="thin">
        <color rgb="FFB2B2B2"/>
      </right>
      <top style="thin">
        <color rgb="FFB2B2B2"/>
      </top>
      <bottom style="thin">
        <color rgb="FFB2B2B2"/>
      </bottom>
      <diagonal/>
    </border>
    <border>
      <left style="thin">
        <color indexed="64"/>
      </left>
      <right style="thin">
        <color rgb="FFB2B2B2"/>
      </right>
      <top style="thin">
        <color rgb="FFB2B2B2"/>
      </top>
      <bottom style="thin">
        <color indexed="64"/>
      </bottom>
      <diagonal/>
    </border>
    <border>
      <left style="thin">
        <color rgb="FFB2B2B2"/>
      </left>
      <right style="thin">
        <color rgb="FFB2B2B2"/>
      </right>
      <top style="thin">
        <color rgb="FFB2B2B2"/>
      </top>
      <bottom style="thin">
        <color indexed="64"/>
      </bottom>
      <diagonal/>
    </border>
    <border>
      <left/>
      <right style="thin">
        <color indexed="64"/>
      </right>
      <top style="medium">
        <color indexed="64"/>
      </top>
      <bottom style="medium">
        <color indexed="64"/>
      </bottom>
      <diagonal/>
    </border>
    <border>
      <left style="thin">
        <color rgb="FFB2B2B2"/>
      </left>
      <right/>
      <top style="thin">
        <color rgb="FFB2B2B2"/>
      </top>
      <bottom style="thin">
        <color indexed="64"/>
      </bottom>
      <diagonal/>
    </border>
    <border>
      <left/>
      <right/>
      <top style="thin">
        <color rgb="FFB2B2B2"/>
      </top>
      <bottom style="thin">
        <color indexed="64"/>
      </bottom>
      <diagonal/>
    </border>
    <border>
      <left/>
      <right style="thin">
        <color rgb="FFB2B2B2"/>
      </right>
      <top style="thin">
        <color rgb="FFB2B2B2"/>
      </top>
      <bottom style="thin">
        <color indexed="64"/>
      </bottom>
      <diagonal/>
    </border>
    <border>
      <left style="thin">
        <color rgb="FFB2B2B2"/>
      </left>
      <right/>
      <top style="thin">
        <color indexed="64"/>
      </top>
      <bottom style="thin">
        <color rgb="FFB2B2B2"/>
      </bottom>
      <diagonal/>
    </border>
    <border>
      <left style="thin">
        <color rgb="FFB2B2B2"/>
      </left>
      <right/>
      <top style="thin">
        <color rgb="FFB2B2B2"/>
      </top>
      <bottom style="thin">
        <color rgb="FFB2B2B2"/>
      </bottom>
      <diagonal/>
    </border>
    <border>
      <left/>
      <right style="thin">
        <color indexed="64"/>
      </right>
      <top style="thin">
        <color indexed="64"/>
      </top>
      <bottom style="thin">
        <color rgb="FFB2B2B2"/>
      </bottom>
      <diagonal/>
    </border>
  </borders>
  <cellStyleXfs count="13">
    <xf numFmtId="0" fontId="0" fillId="0" borderId="0"/>
    <xf numFmtId="0" fontId="9" fillId="0" borderId="0" applyNumberFormat="0" applyFill="0" applyBorder="0" applyAlignment="0" applyProtection="0">
      <alignment vertical="top"/>
      <protection locked="0"/>
    </xf>
    <xf numFmtId="167" fontId="4" fillId="0" borderId="0" applyFont="0" applyFill="0" applyBorder="0" applyAlignment="0" applyProtection="0"/>
    <xf numFmtId="44" fontId="4" fillId="0" borderId="0" applyFont="0" applyFill="0" applyBorder="0" applyAlignment="0" applyProtection="0"/>
    <xf numFmtId="0" fontId="6" fillId="0" borderId="0"/>
    <xf numFmtId="9" fontId="4" fillId="0" borderId="0" applyFont="0" applyFill="0" applyBorder="0" applyAlignment="0" applyProtection="0"/>
    <xf numFmtId="0" fontId="3" fillId="0" borderId="0"/>
    <xf numFmtId="0" fontId="50" fillId="0" borderId="0" applyFill="0"/>
    <xf numFmtId="0" fontId="51" fillId="10" borderId="73" applyNumberFormat="0" applyFont="0" applyAlignment="0" applyProtection="0"/>
    <xf numFmtId="0" fontId="2" fillId="0" borderId="0"/>
    <xf numFmtId="9" fontId="2" fillId="0" borderId="0" applyFont="0" applyFill="0" applyBorder="0" applyAlignment="0" applyProtection="0"/>
    <xf numFmtId="166" fontId="2" fillId="0" borderId="0" applyFont="0" applyFill="0" applyBorder="0" applyAlignment="0" applyProtection="0"/>
    <xf numFmtId="0" fontId="4" fillId="0" borderId="0"/>
  </cellStyleXfs>
  <cellXfs count="863">
    <xf numFmtId="0" fontId="0" fillId="0" borderId="0" xfId="0"/>
    <xf numFmtId="0" fontId="7" fillId="0" borderId="2" xfId="0" applyFont="1" applyBorder="1" applyAlignment="1">
      <alignment horizontal="center" vertical="top" wrapText="1"/>
    </xf>
    <xf numFmtId="0" fontId="7" fillId="0" borderId="4" xfId="0" applyFont="1" applyBorder="1" applyAlignment="1">
      <alignment horizontal="right" vertical="top" wrapText="1"/>
    </xf>
    <xf numFmtId="0" fontId="7" fillId="0" borderId="2" xfId="0" applyFont="1" applyBorder="1" applyAlignment="1">
      <alignment horizontal="right" vertical="top" wrapText="1"/>
    </xf>
    <xf numFmtId="0" fontId="6" fillId="0" borderId="14" xfId="0" applyFont="1" applyFill="1" applyBorder="1" applyAlignment="1">
      <alignment vertical="top" wrapText="1"/>
    </xf>
    <xf numFmtId="0" fontId="15" fillId="0" borderId="0" xfId="0" applyFont="1"/>
    <xf numFmtId="0" fontId="21" fillId="2" borderId="4" xfId="0" applyFont="1" applyFill="1" applyBorder="1" applyProtection="1">
      <protection locked="0"/>
    </xf>
    <xf numFmtId="0" fontId="15" fillId="0" borderId="0" xfId="0" applyFont="1" applyFill="1"/>
    <xf numFmtId="0" fontId="7" fillId="0" borderId="29" xfId="0" applyFont="1" applyBorder="1" applyAlignment="1">
      <alignment horizontal="center" vertical="top" wrapText="1"/>
    </xf>
    <xf numFmtId="0" fontId="6" fillId="0" borderId="30" xfId="0" applyFont="1" applyFill="1" applyBorder="1" applyAlignment="1">
      <alignment vertical="top" wrapText="1"/>
    </xf>
    <xf numFmtId="0" fontId="6" fillId="0" borderId="31" xfId="0" applyFont="1" applyFill="1" applyBorder="1" applyAlignment="1">
      <alignment vertical="top" wrapText="1"/>
    </xf>
    <xf numFmtId="0" fontId="6" fillId="0" borderId="15" xfId="0" applyFont="1" applyBorder="1" applyAlignment="1">
      <alignment horizontal="justify" vertical="top" wrapText="1"/>
    </xf>
    <xf numFmtId="0" fontId="6" fillId="0" borderId="17" xfId="0" applyFont="1" applyBorder="1" applyAlignment="1">
      <alignment horizontal="justify" vertical="top" wrapText="1"/>
    </xf>
    <xf numFmtId="0" fontId="6" fillId="0" borderId="17" xfId="0" applyFont="1" applyBorder="1" applyAlignment="1">
      <alignment vertical="top" wrapText="1"/>
    </xf>
    <xf numFmtId="0" fontId="6" fillId="0" borderId="32" xfId="0" applyFont="1" applyBorder="1" applyAlignment="1">
      <alignment vertical="top" wrapText="1"/>
    </xf>
    <xf numFmtId="0" fontId="7" fillId="0" borderId="15" xfId="0" applyFont="1" applyBorder="1" applyAlignment="1">
      <alignment horizontal="left" vertical="top" wrapText="1"/>
    </xf>
    <xf numFmtId="0" fontId="7" fillId="0" borderId="10" xfId="0" applyFont="1" applyBorder="1" applyAlignment="1">
      <alignment horizontal="center" vertical="top" wrapText="1"/>
    </xf>
    <xf numFmtId="0" fontId="6" fillId="0" borderId="17" xfId="0" applyFont="1" applyBorder="1" applyAlignment="1">
      <alignment horizontal="left" vertical="top" wrapText="1"/>
    </xf>
    <xf numFmtId="0" fontId="7" fillId="0" borderId="17" xfId="0" applyFont="1" applyBorder="1" applyAlignment="1">
      <alignment horizontal="right" vertical="top" wrapText="1"/>
    </xf>
    <xf numFmtId="0" fontId="6" fillId="0" borderId="17" xfId="0" applyFont="1" applyBorder="1" applyAlignment="1">
      <alignment horizontal="right" vertical="top" wrapText="1"/>
    </xf>
    <xf numFmtId="0" fontId="7" fillId="0" borderId="17" xfId="0" applyFont="1" applyBorder="1" applyAlignment="1">
      <alignment horizontal="justify" vertical="top" wrapText="1"/>
    </xf>
    <xf numFmtId="0" fontId="7" fillId="0" borderId="32" xfId="0" applyFont="1" applyBorder="1" applyAlignment="1">
      <alignment horizontal="right" vertical="top" wrapText="1"/>
    </xf>
    <xf numFmtId="3" fontId="15" fillId="0" borderId="0" xfId="0" applyNumberFormat="1" applyFont="1" applyBorder="1" applyProtection="1"/>
    <xf numFmtId="9" fontId="11" fillId="0" borderId="0" xfId="0" applyNumberFormat="1" applyFont="1" applyFill="1" applyBorder="1" applyAlignment="1" applyProtection="1">
      <alignment horizontal="center"/>
    </xf>
    <xf numFmtId="9" fontId="11" fillId="0" borderId="0" xfId="5" applyFont="1" applyBorder="1" applyAlignment="1" applyProtection="1">
      <alignment horizontal="center"/>
    </xf>
    <xf numFmtId="0" fontId="6" fillId="0" borderId="14" xfId="0" applyFont="1" applyFill="1" applyBorder="1" applyAlignment="1">
      <alignment horizontal="left" vertical="top" wrapText="1"/>
    </xf>
    <xf numFmtId="0" fontId="6" fillId="0" borderId="37" xfId="0" applyFont="1" applyFill="1" applyBorder="1" applyAlignment="1">
      <alignment horizontal="left" vertical="top" wrapText="1"/>
    </xf>
    <xf numFmtId="0" fontId="6" fillId="0" borderId="9" xfId="0" applyNumberFormat="1" applyFont="1" applyFill="1" applyBorder="1" applyAlignment="1">
      <alignment horizontal="left" vertical="top" wrapText="1"/>
    </xf>
    <xf numFmtId="0" fontId="6" fillId="0" borderId="38" xfId="0" applyNumberFormat="1" applyFont="1" applyFill="1" applyBorder="1" applyAlignment="1">
      <alignment horizontal="left" vertical="top" wrapText="1"/>
    </xf>
    <xf numFmtId="0" fontId="6" fillId="0" borderId="39" xfId="0" applyFont="1" applyFill="1" applyBorder="1" applyAlignment="1">
      <alignment vertical="top" wrapText="1"/>
    </xf>
    <xf numFmtId="0" fontId="6" fillId="0" borderId="17" xfId="0" applyFont="1" applyFill="1" applyBorder="1" applyAlignment="1">
      <alignment vertical="top" wrapText="1"/>
    </xf>
    <xf numFmtId="0" fontId="6" fillId="0" borderId="40" xfId="0" applyFont="1" applyFill="1" applyBorder="1" applyAlignment="1">
      <alignment vertical="top" wrapText="1"/>
    </xf>
    <xf numFmtId="0" fontId="6" fillId="0" borderId="41" xfId="0" applyFont="1" applyFill="1" applyBorder="1" applyAlignment="1">
      <alignment horizontal="left" vertical="top" wrapText="1"/>
    </xf>
    <xf numFmtId="0" fontId="6" fillId="0" borderId="42" xfId="0" applyFont="1" applyFill="1" applyBorder="1" applyAlignment="1">
      <alignment horizontal="left" vertical="top" wrapText="1"/>
    </xf>
    <xf numFmtId="0" fontId="6" fillId="0" borderId="43" xfId="0" applyFont="1" applyFill="1" applyBorder="1" applyAlignment="1">
      <alignment horizontal="left" vertical="top" wrapText="1"/>
    </xf>
    <xf numFmtId="3" fontId="11" fillId="0" borderId="46" xfId="0" applyNumberFormat="1" applyFont="1" applyFill="1" applyBorder="1" applyAlignment="1" applyProtection="1">
      <alignment horizontal="right"/>
    </xf>
    <xf numFmtId="0" fontId="6" fillId="0" borderId="0" xfId="4" applyAlignment="1">
      <alignment vertical="top" wrapText="1"/>
    </xf>
    <xf numFmtId="0" fontId="8" fillId="0" borderId="0" xfId="4" applyFont="1" applyFill="1" applyAlignment="1">
      <alignment vertical="top" wrapText="1"/>
    </xf>
    <xf numFmtId="0" fontId="6" fillId="0" borderId="0" xfId="4" applyFill="1" applyAlignment="1">
      <alignment vertical="top" wrapText="1"/>
    </xf>
    <xf numFmtId="0" fontId="6" fillId="0" borderId="0" xfId="4"/>
    <xf numFmtId="0" fontId="6" fillId="0" borderId="0" xfId="4" applyBorder="1"/>
    <xf numFmtId="0" fontId="10" fillId="0" borderId="0" xfId="4" applyFont="1" applyBorder="1" applyAlignment="1">
      <alignment vertical="top" wrapText="1"/>
    </xf>
    <xf numFmtId="0" fontId="11" fillId="0" borderId="0" xfId="4" applyFont="1" applyBorder="1" applyAlignment="1">
      <alignment vertical="top" wrapText="1"/>
    </xf>
    <xf numFmtId="168" fontId="11" fillId="0" borderId="7" xfId="4" applyNumberFormat="1" applyFont="1" applyBorder="1" applyAlignment="1">
      <alignment vertical="center" wrapText="1"/>
    </xf>
    <xf numFmtId="0" fontId="11" fillId="0" borderId="0" xfId="4" applyFont="1" applyBorder="1" applyAlignment="1"/>
    <xf numFmtId="170" fontId="14" fillId="0" borderId="7" xfId="4" applyNumberFormat="1" applyFont="1" applyBorder="1" applyAlignment="1">
      <alignment horizontal="left" wrapText="1"/>
    </xf>
    <xf numFmtId="3" fontId="17" fillId="0" borderId="9" xfId="0" applyNumberFormat="1" applyFont="1" applyBorder="1" applyProtection="1"/>
    <xf numFmtId="0" fontId="11" fillId="0" borderId="56" xfId="0" applyFont="1" applyFill="1" applyBorder="1" applyAlignment="1" applyProtection="1">
      <alignment horizontal="left"/>
    </xf>
    <xf numFmtId="0" fontId="8" fillId="0" borderId="0" xfId="4" applyFont="1" applyFill="1" applyAlignment="1">
      <alignment horizontal="justify" vertical="top" wrapText="1"/>
    </xf>
    <xf numFmtId="0" fontId="0" fillId="0" borderId="0" xfId="0" applyAlignment="1">
      <alignment vertical="top" wrapText="1"/>
    </xf>
    <xf numFmtId="9" fontId="11" fillId="0" borderId="36" xfId="5" applyFont="1" applyBorder="1" applyAlignment="1" applyProtection="1">
      <alignment horizontal="center" vertical="justify"/>
    </xf>
    <xf numFmtId="3" fontId="17" fillId="0" borderId="38" xfId="0" applyNumberFormat="1" applyFont="1" applyBorder="1" applyProtection="1"/>
    <xf numFmtId="0" fontId="32" fillId="0" borderId="39" xfId="0" applyFont="1" applyFill="1" applyBorder="1" applyAlignment="1">
      <alignment vertical="top" wrapText="1"/>
    </xf>
    <xf numFmtId="0" fontId="32" fillId="0" borderId="50" xfId="0" applyFont="1" applyFill="1" applyBorder="1" applyAlignment="1">
      <alignment vertical="top" wrapText="1"/>
    </xf>
    <xf numFmtId="0" fontId="32" fillId="0" borderId="17" xfId="0" applyFont="1" applyFill="1" applyBorder="1" applyAlignment="1">
      <alignment vertical="top" wrapText="1"/>
    </xf>
    <xf numFmtId="0" fontId="32" fillId="0" borderId="7" xfId="0" applyFont="1" applyFill="1" applyBorder="1" applyAlignment="1">
      <alignment vertical="top" wrapText="1"/>
    </xf>
    <xf numFmtId="0" fontId="32" fillId="0" borderId="40" xfId="0" applyFont="1" applyFill="1" applyBorder="1" applyAlignment="1">
      <alignment vertical="top" wrapText="1"/>
    </xf>
    <xf numFmtId="0" fontId="32" fillId="0" borderId="49" xfId="0" applyFont="1" applyFill="1" applyBorder="1" applyAlignment="1">
      <alignment vertical="top" wrapText="1"/>
    </xf>
    <xf numFmtId="0" fontId="32" fillId="0" borderId="7" xfId="4" applyFont="1" applyFill="1" applyBorder="1" applyAlignment="1">
      <alignment horizontal="center" vertical="center" wrapText="1"/>
    </xf>
    <xf numFmtId="0" fontId="33" fillId="0" borderId="0" xfId="4" applyFont="1" applyFill="1" applyBorder="1" applyAlignment="1">
      <alignment vertical="top" wrapText="1"/>
    </xf>
    <xf numFmtId="0" fontId="34" fillId="0" borderId="0" xfId="4" applyFont="1" applyAlignment="1">
      <alignment vertical="top" wrapText="1"/>
    </xf>
    <xf numFmtId="0" fontId="32" fillId="0" borderId="0" xfId="4" applyFont="1" applyFill="1" applyBorder="1" applyAlignment="1">
      <alignment horizontal="center" vertical="top" wrapText="1"/>
    </xf>
    <xf numFmtId="0" fontId="32" fillId="0" borderId="0" xfId="4" applyFont="1" applyFill="1" applyBorder="1" applyAlignment="1">
      <alignment vertical="top" wrapText="1"/>
    </xf>
    <xf numFmtId="0" fontId="17" fillId="0" borderId="0" xfId="0" applyFont="1" applyBorder="1" applyProtection="1">
      <protection locked="0"/>
    </xf>
    <xf numFmtId="0" fontId="17" fillId="0" borderId="33" xfId="0" applyFont="1" applyBorder="1" applyProtection="1">
      <protection locked="0"/>
    </xf>
    <xf numFmtId="3" fontId="17" fillId="0" borderId="7" xfId="0" applyNumberFormat="1" applyFont="1" applyBorder="1" applyAlignment="1" applyProtection="1">
      <alignment horizontal="right"/>
    </xf>
    <xf numFmtId="3" fontId="11" fillId="0" borderId="7" xfId="2" applyNumberFormat="1" applyFont="1" applyBorder="1" applyAlignment="1" applyProtection="1">
      <alignment horizontal="right"/>
    </xf>
    <xf numFmtId="168" fontId="11" fillId="0" borderId="7" xfId="4" quotePrefix="1" applyNumberFormat="1" applyFont="1" applyBorder="1" applyAlignment="1">
      <alignment vertical="center" wrapText="1"/>
    </xf>
    <xf numFmtId="0" fontId="21" fillId="2" borderId="58" xfId="0" applyFont="1" applyFill="1" applyBorder="1" applyProtection="1">
      <protection locked="0"/>
    </xf>
    <xf numFmtId="0" fontId="21" fillId="2" borderId="21" xfId="0" applyFont="1" applyFill="1" applyBorder="1" applyProtection="1">
      <protection locked="0"/>
    </xf>
    <xf numFmtId="0" fontId="17" fillId="0" borderId="26" xfId="0" applyFont="1" applyBorder="1" applyAlignment="1"/>
    <xf numFmtId="0" fontId="17" fillId="5" borderId="21" xfId="0" applyFont="1" applyFill="1" applyBorder="1" applyAlignment="1">
      <alignment horizontal="center" vertical="center"/>
    </xf>
    <xf numFmtId="0" fontId="17" fillId="5" borderId="2" xfId="0" applyFont="1" applyFill="1" applyBorder="1" applyAlignment="1">
      <alignment horizontal="center" vertical="center"/>
    </xf>
    <xf numFmtId="0" fontId="28" fillId="0" borderId="0" xfId="1" applyFont="1" applyAlignment="1" applyProtection="1"/>
    <xf numFmtId="0" fontId="15" fillId="0" borderId="0" xfId="0" applyFont="1" applyAlignment="1"/>
    <xf numFmtId="0" fontId="15" fillId="0" borderId="29" xfId="0" applyFont="1" applyBorder="1" applyAlignment="1">
      <alignment vertical="top" wrapText="1"/>
    </xf>
    <xf numFmtId="0" fontId="15" fillId="0" borderId="1" xfId="0" applyFont="1" applyBorder="1" applyAlignment="1">
      <alignment horizontal="justify" vertical="center"/>
    </xf>
    <xf numFmtId="0" fontId="29" fillId="6" borderId="3" xfId="0" applyFont="1" applyFill="1" applyBorder="1" applyAlignment="1">
      <alignment horizontal="center" vertical="center"/>
    </xf>
    <xf numFmtId="0" fontId="15" fillId="0" borderId="29" xfId="0" applyFont="1" applyBorder="1" applyAlignment="1">
      <alignment vertical="top"/>
    </xf>
    <xf numFmtId="0" fontId="36" fillId="4" borderId="66" xfId="0" applyFont="1" applyFill="1" applyBorder="1" applyAlignment="1">
      <alignment vertical="top"/>
    </xf>
    <xf numFmtId="0" fontId="36" fillId="0" borderId="66" xfId="0" applyFont="1" applyBorder="1" applyAlignment="1">
      <alignment vertical="top"/>
    </xf>
    <xf numFmtId="0" fontId="36" fillId="4" borderId="3" xfId="0" applyFont="1" applyFill="1" applyBorder="1" applyAlignment="1">
      <alignment vertical="top"/>
    </xf>
    <xf numFmtId="0" fontId="15" fillId="0" borderId="1" xfId="0" applyFont="1" applyBorder="1" applyAlignment="1">
      <alignment vertical="center"/>
    </xf>
    <xf numFmtId="0" fontId="36" fillId="4" borderId="66" xfId="0" applyFont="1" applyFill="1" applyBorder="1" applyAlignment="1">
      <alignment vertical="top" wrapText="1"/>
    </xf>
    <xf numFmtId="0" fontId="36" fillId="4" borderId="3" xfId="0" applyFont="1" applyFill="1" applyBorder="1" applyAlignment="1">
      <alignment vertical="top" wrapText="1"/>
    </xf>
    <xf numFmtId="0" fontId="15" fillId="0" borderId="1" xfId="1" applyFont="1" applyBorder="1" applyAlignment="1" applyProtection="1">
      <alignment horizontal="justify" vertical="center"/>
    </xf>
    <xf numFmtId="0" fontId="15" fillId="0" borderId="29" xfId="0" applyFont="1" applyBorder="1" applyAlignment="1">
      <alignment vertical="center"/>
    </xf>
    <xf numFmtId="0" fontId="36" fillId="4" borderId="66" xfId="0" applyFont="1" applyFill="1" applyBorder="1" applyAlignment="1">
      <alignment vertical="center"/>
    </xf>
    <xf numFmtId="0" fontId="15" fillId="4" borderId="29" xfId="0" applyFont="1" applyFill="1" applyBorder="1" applyAlignment="1">
      <alignment vertical="top"/>
    </xf>
    <xf numFmtId="0" fontId="37" fillId="5" borderId="2" xfId="0" applyFont="1" applyFill="1" applyBorder="1" applyAlignment="1">
      <alignment horizontal="center" vertical="center" wrapText="1"/>
    </xf>
    <xf numFmtId="0" fontId="37" fillId="5" borderId="21" xfId="0" applyFont="1" applyFill="1" applyBorder="1" applyAlignment="1">
      <alignment horizontal="center" vertical="center"/>
    </xf>
    <xf numFmtId="0" fontId="37" fillId="5" borderId="21" xfId="0" applyFont="1" applyFill="1" applyBorder="1" applyAlignment="1">
      <alignment horizontal="center" vertical="center" wrapText="1"/>
    </xf>
    <xf numFmtId="0" fontId="38" fillId="0" borderId="1" xfId="0" applyFont="1" applyBorder="1" applyAlignment="1">
      <alignment vertical="center"/>
    </xf>
    <xf numFmtId="0" fontId="38" fillId="5" borderId="1" xfId="0" applyFont="1" applyFill="1" applyBorder="1" applyAlignment="1">
      <alignment vertical="center" wrapText="1"/>
    </xf>
    <xf numFmtId="0" fontId="15" fillId="0" borderId="0" xfId="0" applyFont="1" applyBorder="1" applyAlignment="1">
      <alignment vertical="center" wrapText="1"/>
    </xf>
    <xf numFmtId="0" fontId="38" fillId="0" borderId="0" xfId="0" applyFont="1" applyBorder="1" applyAlignment="1">
      <alignment vertical="center"/>
    </xf>
    <xf numFmtId="0" fontId="38" fillId="5" borderId="0" xfId="0" applyFont="1" applyFill="1" applyBorder="1" applyAlignment="1">
      <alignment vertical="center" wrapText="1"/>
    </xf>
    <xf numFmtId="0" fontId="17" fillId="5" borderId="21" xfId="0" applyFont="1" applyFill="1" applyBorder="1" applyAlignment="1">
      <alignment horizontal="center" vertical="center" wrapText="1"/>
    </xf>
    <xf numFmtId="0" fontId="38" fillId="0" borderId="1" xfId="0" applyFont="1" applyBorder="1" applyAlignment="1">
      <alignment horizontal="center" vertical="center" wrapText="1"/>
    </xf>
    <xf numFmtId="0" fontId="38" fillId="7" borderId="1" xfId="0" applyFont="1" applyFill="1" applyBorder="1" applyAlignment="1">
      <alignment vertical="center" wrapText="1"/>
    </xf>
    <xf numFmtId="0" fontId="15" fillId="0" borderId="1" xfId="0" applyFont="1" applyBorder="1" applyAlignment="1">
      <alignment horizontal="center" vertical="center" wrapText="1"/>
    </xf>
    <xf numFmtId="0" fontId="6" fillId="0" borderId="0" xfId="0" applyFont="1" applyAlignment="1">
      <alignment wrapText="1"/>
    </xf>
    <xf numFmtId="169" fontId="6" fillId="0" borderId="11" xfId="0" applyNumberFormat="1" applyFont="1" applyBorder="1" applyAlignment="1">
      <alignment wrapText="1"/>
    </xf>
    <xf numFmtId="169" fontId="6" fillId="0" borderId="9" xfId="0" applyNumberFormat="1" applyFont="1" applyBorder="1" applyAlignment="1">
      <alignment horizontal="right" wrapText="1"/>
    </xf>
    <xf numFmtId="2" fontId="6" fillId="0" borderId="9" xfId="0" applyNumberFormat="1" applyFont="1" applyBorder="1" applyAlignment="1">
      <alignment horizontal="right" wrapText="1"/>
    </xf>
    <xf numFmtId="169" fontId="6" fillId="0" borderId="13" xfId="0" applyNumberFormat="1" applyFont="1" applyBorder="1" applyAlignment="1">
      <alignment wrapText="1"/>
    </xf>
    <xf numFmtId="169" fontId="6" fillId="0" borderId="11" xfId="0" applyNumberFormat="1" applyFont="1" applyBorder="1" applyAlignment="1">
      <alignment horizontal="right" wrapText="1"/>
    </xf>
    <xf numFmtId="169" fontId="6" fillId="0" borderId="2" xfId="0" applyNumberFormat="1" applyFont="1" applyBorder="1" applyAlignment="1">
      <alignment horizontal="right" wrapText="1"/>
    </xf>
    <xf numFmtId="169" fontId="6" fillId="0" borderId="0" xfId="0" applyNumberFormat="1" applyFont="1" applyAlignment="1">
      <alignment wrapText="1"/>
    </xf>
    <xf numFmtId="0" fontId="15" fillId="4" borderId="29" xfId="0" applyFont="1" applyFill="1" applyBorder="1" applyAlignment="1">
      <alignment vertical="top" wrapText="1"/>
    </xf>
    <xf numFmtId="0" fontId="38" fillId="4" borderId="66" xfId="0" applyFont="1" applyFill="1" applyBorder="1" applyAlignment="1">
      <alignment vertical="center" wrapText="1"/>
    </xf>
    <xf numFmtId="0" fontId="38" fillId="4" borderId="3" xfId="0" applyFont="1" applyFill="1" applyBorder="1" applyAlignment="1">
      <alignment vertical="center" wrapText="1"/>
    </xf>
    <xf numFmtId="0" fontId="15" fillId="4" borderId="66" xfId="0" applyFont="1" applyFill="1" applyBorder="1" applyAlignment="1">
      <alignment vertical="center" wrapText="1"/>
    </xf>
    <xf numFmtId="0" fontId="15" fillId="4" borderId="3" xfId="0" applyFont="1" applyFill="1" applyBorder="1" applyAlignment="1">
      <alignment vertical="center" wrapText="1"/>
    </xf>
    <xf numFmtId="0" fontId="41" fillId="0" borderId="0" xfId="0" applyFont="1" applyFill="1"/>
    <xf numFmtId="0" fontId="36" fillId="0" borderId="0" xfId="0" applyFont="1" applyFill="1"/>
    <xf numFmtId="174" fontId="17" fillId="3" borderId="7" xfId="3" applyNumberFormat="1" applyFont="1" applyFill="1" applyBorder="1" applyAlignment="1" applyProtection="1">
      <alignment horizontal="right" vertical="center"/>
    </xf>
    <xf numFmtId="174" fontId="17" fillId="0" borderId="7" xfId="3" applyNumberFormat="1" applyFont="1" applyBorder="1" applyAlignment="1" applyProtection="1">
      <alignment horizontal="right"/>
    </xf>
    <xf numFmtId="174" fontId="11" fillId="0" borderId="7" xfId="3" applyNumberFormat="1" applyFont="1" applyBorder="1" applyAlignment="1" applyProtection="1">
      <alignment horizontal="right"/>
    </xf>
    <xf numFmtId="174" fontId="11" fillId="0" borderId="7" xfId="3" applyNumberFormat="1" applyFont="1" applyBorder="1" applyProtection="1"/>
    <xf numFmtId="0" fontId="15" fillId="8" borderId="7" xfId="0" applyFont="1" applyFill="1" applyBorder="1" applyAlignment="1" applyProtection="1">
      <protection locked="0"/>
    </xf>
    <xf numFmtId="0" fontId="15" fillId="8" borderId="58" xfId="0" applyFont="1" applyFill="1" applyBorder="1" applyProtection="1">
      <protection locked="0"/>
    </xf>
    <xf numFmtId="3" fontId="15" fillId="0" borderId="7" xfId="0" applyNumberFormat="1" applyFont="1" applyBorder="1" applyAlignment="1" applyProtection="1">
      <alignment horizontal="right"/>
    </xf>
    <xf numFmtId="3" fontId="17" fillId="0" borderId="7" xfId="0" applyNumberFormat="1" applyFont="1" applyFill="1" applyBorder="1" applyAlignment="1" applyProtection="1">
      <alignment horizontal="right"/>
    </xf>
    <xf numFmtId="3" fontId="6" fillId="0" borderId="16" xfId="0" applyNumberFormat="1" applyFont="1" applyFill="1" applyBorder="1" applyAlignment="1" applyProtection="1">
      <alignment horizontal="right"/>
    </xf>
    <xf numFmtId="3" fontId="17" fillId="0" borderId="7" xfId="2" applyNumberFormat="1" applyFont="1" applyBorder="1" applyAlignment="1" applyProtection="1">
      <alignment horizontal="right"/>
    </xf>
    <xf numFmtId="3" fontId="15" fillId="0" borderId="16" xfId="0" applyNumberFormat="1" applyFont="1" applyFill="1" applyBorder="1" applyAlignment="1" applyProtection="1">
      <alignment horizontal="right"/>
    </xf>
    <xf numFmtId="3" fontId="11" fillId="0" borderId="16" xfId="2" applyNumberFormat="1" applyFont="1" applyBorder="1" applyAlignment="1" applyProtection="1">
      <alignment horizontal="right"/>
    </xf>
    <xf numFmtId="0" fontId="36" fillId="0" borderId="0" xfId="0" applyFont="1" applyAlignment="1"/>
    <xf numFmtId="174" fontId="17" fillId="0" borderId="7" xfId="3" applyNumberFormat="1" applyFont="1" applyBorder="1" applyAlignment="1" applyProtection="1">
      <alignment horizontal="right" vertical="center" indent="1"/>
    </xf>
    <xf numFmtId="3" fontId="11" fillId="0" borderId="0" xfId="0" applyNumberFormat="1" applyFont="1" applyFill="1" applyBorder="1" applyAlignment="1" applyProtection="1">
      <alignment horizontal="right"/>
    </xf>
    <xf numFmtId="3" fontId="11" fillId="0" borderId="36" xfId="0" applyNumberFormat="1" applyFont="1" applyFill="1" applyBorder="1" applyAlignment="1" applyProtection="1">
      <alignment horizontal="right"/>
    </xf>
    <xf numFmtId="3" fontId="17" fillId="0" borderId="0" xfId="0" applyNumberFormat="1" applyFont="1" applyFill="1" applyBorder="1" applyAlignment="1" applyProtection="1">
      <alignment horizontal="right"/>
    </xf>
    <xf numFmtId="3" fontId="11" fillId="0" borderId="49" xfId="2" applyNumberFormat="1" applyFont="1" applyBorder="1" applyAlignment="1" applyProtection="1">
      <alignment horizontal="right"/>
    </xf>
    <xf numFmtId="0" fontId="20" fillId="0" borderId="0" xfId="0" applyFont="1" applyProtection="1">
      <protection locked="0"/>
    </xf>
    <xf numFmtId="0" fontId="20" fillId="0" borderId="0" xfId="0" applyFont="1" applyBorder="1" applyProtection="1">
      <protection locked="0"/>
    </xf>
    <xf numFmtId="0" fontId="15" fillId="0" borderId="0" xfId="0" applyFont="1" applyFill="1" applyProtection="1">
      <protection locked="0"/>
    </xf>
    <xf numFmtId="0" fontId="15" fillId="0" borderId="0" xfId="0" applyFont="1" applyProtection="1">
      <protection locked="0"/>
    </xf>
    <xf numFmtId="0" fontId="15" fillId="0" borderId="0" xfId="0" applyFont="1" applyBorder="1" applyProtection="1">
      <protection locked="0"/>
    </xf>
    <xf numFmtId="0" fontId="17" fillId="0" borderId="4" xfId="0" applyFont="1" applyFill="1" applyBorder="1" applyProtection="1">
      <protection locked="0"/>
    </xf>
    <xf numFmtId="0" fontId="15" fillId="8" borderId="21" xfId="0" applyFont="1" applyFill="1" applyBorder="1" applyProtection="1">
      <protection locked="0"/>
    </xf>
    <xf numFmtId="0" fontId="17" fillId="0" borderId="24" xfId="0" applyFont="1" applyFill="1" applyBorder="1" applyAlignment="1" applyProtection="1">
      <alignment horizontal="right" vertical="center"/>
      <protection locked="0"/>
    </xf>
    <xf numFmtId="0" fontId="17" fillId="0" borderId="24" xfId="0" applyFont="1" applyFill="1" applyBorder="1" applyAlignment="1" applyProtection="1">
      <alignment horizontal="right"/>
      <protection locked="0"/>
    </xf>
    <xf numFmtId="0" fontId="17" fillId="0" borderId="7" xfId="0" applyFont="1" applyFill="1" applyBorder="1" applyProtection="1">
      <protection locked="0"/>
    </xf>
    <xf numFmtId="0" fontId="17" fillId="0" borderId="0" xfId="0" applyFont="1" applyFill="1" applyBorder="1" applyAlignment="1" applyProtection="1">
      <alignment horizontal="right" vertical="center"/>
      <protection locked="0"/>
    </xf>
    <xf numFmtId="0" fontId="10" fillId="3" borderId="7" xfId="0" applyFont="1" applyFill="1" applyBorder="1" applyAlignment="1" applyProtection="1">
      <alignment horizontal="center" vertical="center" wrapText="1"/>
      <protection locked="0"/>
    </xf>
    <xf numFmtId="0" fontId="15" fillId="0" borderId="34" xfId="0" applyFont="1" applyFill="1" applyBorder="1" applyProtection="1">
      <protection locked="0"/>
    </xf>
    <xf numFmtId="0" fontId="17" fillId="0" borderId="34" xfId="0" applyFont="1" applyBorder="1" applyAlignment="1" applyProtection="1">
      <alignment horizontal="left" vertical="center" indent="1"/>
      <protection locked="0"/>
    </xf>
    <xf numFmtId="0" fontId="15" fillId="0" borderId="0" xfId="0" applyFont="1" applyAlignment="1" applyProtection="1">
      <alignment horizontal="left" vertical="center" indent="1"/>
      <protection locked="0"/>
    </xf>
    <xf numFmtId="0" fontId="11" fillId="0" borderId="0" xfId="0" applyFont="1" applyProtection="1">
      <protection locked="0"/>
    </xf>
    <xf numFmtId="0" fontId="11" fillId="0" borderId="0" xfId="0" applyFont="1" applyBorder="1" applyProtection="1">
      <protection locked="0"/>
    </xf>
    <xf numFmtId="3" fontId="19" fillId="0" borderId="0" xfId="0" applyNumberFormat="1" applyFont="1" applyBorder="1" applyAlignment="1" applyProtection="1">
      <alignment horizontal="left" vertical="center" indent="1"/>
      <protection locked="0"/>
    </xf>
    <xf numFmtId="3" fontId="15" fillId="0" borderId="0" xfId="0" applyNumberFormat="1" applyFont="1" applyBorder="1" applyAlignment="1" applyProtection="1">
      <alignment horizontal="left" vertical="center" indent="1"/>
      <protection locked="0"/>
    </xf>
    <xf numFmtId="0" fontId="17" fillId="0" borderId="0" xfId="0" applyFont="1" applyBorder="1" applyAlignment="1" applyProtection="1">
      <alignment horizontal="left" indent="3"/>
      <protection locked="0"/>
    </xf>
    <xf numFmtId="3" fontId="19" fillId="0" borderId="0" xfId="0" applyNumberFormat="1" applyFont="1" applyBorder="1" applyProtection="1">
      <protection locked="0"/>
    </xf>
    <xf numFmtId="3" fontId="15" fillId="0" borderId="0" xfId="0" applyNumberFormat="1" applyFont="1" applyBorder="1" applyProtection="1">
      <protection locked="0"/>
    </xf>
    <xf numFmtId="3" fontId="15" fillId="0" borderId="34" xfId="0" applyNumberFormat="1" applyFont="1" applyBorder="1" applyProtection="1">
      <protection locked="0"/>
    </xf>
    <xf numFmtId="0" fontId="15" fillId="0" borderId="34" xfId="0" applyFont="1" applyBorder="1" applyProtection="1">
      <protection locked="0"/>
    </xf>
    <xf numFmtId="3" fontId="19" fillId="0" borderId="34" xfId="0" applyNumberFormat="1" applyFont="1" applyBorder="1" applyProtection="1">
      <protection locked="0"/>
    </xf>
    <xf numFmtId="0" fontId="35" fillId="0" borderId="0" xfId="0" applyFont="1" applyBorder="1" applyProtection="1">
      <protection locked="0"/>
    </xf>
    <xf numFmtId="0" fontId="11" fillId="0" borderId="34" xfId="0" applyFont="1" applyBorder="1" applyProtection="1">
      <protection locked="0"/>
    </xf>
    <xf numFmtId="0" fontId="11" fillId="0" borderId="36" xfId="0" applyFont="1" applyBorder="1" applyProtection="1">
      <protection locked="0"/>
    </xf>
    <xf numFmtId="0" fontId="11" fillId="0" borderId="1" xfId="0" applyFont="1" applyBorder="1" applyProtection="1">
      <protection locked="0"/>
    </xf>
    <xf numFmtId="0" fontId="10" fillId="0" borderId="33" xfId="0" applyFont="1" applyBorder="1" applyProtection="1">
      <protection locked="0"/>
    </xf>
    <xf numFmtId="0" fontId="10" fillId="0" borderId="25" xfId="0" applyFont="1" applyBorder="1" applyProtection="1">
      <protection locked="0"/>
    </xf>
    <xf numFmtId="0" fontId="11" fillId="0" borderId="25" xfId="0" applyFont="1" applyBorder="1" applyAlignment="1" applyProtection="1">
      <alignment horizontal="center"/>
      <protection locked="0"/>
    </xf>
    <xf numFmtId="171" fontId="10" fillId="0" borderId="0" xfId="0" applyNumberFormat="1" applyFont="1" applyBorder="1" applyAlignment="1" applyProtection="1">
      <alignment horizontal="center"/>
      <protection locked="0"/>
    </xf>
    <xf numFmtId="3" fontId="11" fillId="0" borderId="25" xfId="0" applyNumberFormat="1" applyFont="1" applyBorder="1" applyProtection="1">
      <protection locked="0"/>
    </xf>
    <xf numFmtId="3" fontId="11" fillId="0" borderId="25" xfId="0" applyNumberFormat="1" applyFont="1" applyBorder="1" applyAlignment="1" applyProtection="1">
      <alignment horizontal="left"/>
      <protection locked="0"/>
    </xf>
    <xf numFmtId="3" fontId="11" fillId="0" borderId="34" xfId="0" applyNumberFormat="1" applyFont="1" applyBorder="1" applyAlignment="1" applyProtection="1">
      <alignment horizontal="left"/>
      <protection locked="0"/>
    </xf>
    <xf numFmtId="0" fontId="10" fillId="0" borderId="0" xfId="0" applyFont="1" applyBorder="1" applyProtection="1">
      <protection locked="0"/>
    </xf>
    <xf numFmtId="0" fontId="11" fillId="0" borderId="0" xfId="0" applyFont="1" applyBorder="1" applyAlignment="1" applyProtection="1">
      <alignment horizontal="center"/>
      <protection locked="0"/>
    </xf>
    <xf numFmtId="3" fontId="11" fillId="0" borderId="27" xfId="0" applyNumberFormat="1" applyFont="1" applyBorder="1" applyProtection="1">
      <protection locked="0"/>
    </xf>
    <xf numFmtId="3" fontId="11" fillId="0" borderId="27" xfId="0" applyNumberFormat="1" applyFont="1" applyBorder="1" applyAlignment="1" applyProtection="1">
      <alignment horizontal="left"/>
      <protection locked="0"/>
    </xf>
    <xf numFmtId="0" fontId="11" fillId="0" borderId="25" xfId="0" applyFont="1" applyBorder="1" applyProtection="1">
      <protection locked="0"/>
    </xf>
    <xf numFmtId="3" fontId="10" fillId="0" borderId="25" xfId="0" applyNumberFormat="1" applyFont="1" applyBorder="1" applyAlignment="1" applyProtection="1">
      <alignment horizontal="right"/>
      <protection locked="0"/>
    </xf>
    <xf numFmtId="3" fontId="10" fillId="0" borderId="34" xfId="0" applyNumberFormat="1" applyFont="1" applyFill="1" applyBorder="1" applyAlignment="1" applyProtection="1">
      <alignment horizontal="left"/>
      <protection locked="0"/>
    </xf>
    <xf numFmtId="0" fontId="15" fillId="0" borderId="0" xfId="0" applyFont="1" applyBorder="1" applyAlignment="1" applyProtection="1">
      <alignment horizontal="center"/>
      <protection locked="0"/>
    </xf>
    <xf numFmtId="171" fontId="17" fillId="0" borderId="0" xfId="0" applyNumberFormat="1" applyFont="1" applyBorder="1" applyAlignment="1" applyProtection="1">
      <alignment horizontal="center"/>
      <protection locked="0"/>
    </xf>
    <xf numFmtId="3" fontId="17" fillId="0" borderId="0" xfId="0" applyNumberFormat="1" applyFont="1" applyBorder="1" applyAlignment="1" applyProtection="1">
      <alignment horizontal="right"/>
      <protection locked="0"/>
    </xf>
    <xf numFmtId="3" fontId="17" fillId="0" borderId="34" xfId="0" applyNumberFormat="1" applyFont="1" applyFill="1" applyBorder="1" applyAlignment="1" applyProtection="1">
      <alignment horizontal="left"/>
      <protection locked="0"/>
    </xf>
    <xf numFmtId="0" fontId="15" fillId="0" borderId="33" xfId="0" applyFont="1" applyBorder="1" applyProtection="1">
      <protection locked="0"/>
    </xf>
    <xf numFmtId="1" fontId="15" fillId="0" borderId="34" xfId="0" applyNumberFormat="1" applyFont="1" applyFill="1" applyBorder="1" applyAlignment="1" applyProtection="1">
      <alignment horizontal="left"/>
      <protection locked="0"/>
    </xf>
    <xf numFmtId="0" fontId="15" fillId="0" borderId="35" xfId="0" applyFont="1" applyBorder="1" applyProtection="1">
      <protection locked="0"/>
    </xf>
    <xf numFmtId="0" fontId="15" fillId="0" borderId="36" xfId="0" applyFont="1" applyBorder="1" applyProtection="1">
      <protection locked="0"/>
    </xf>
    <xf numFmtId="0" fontId="15" fillId="0" borderId="1" xfId="0" applyFont="1" applyBorder="1" applyProtection="1">
      <protection locked="0"/>
    </xf>
    <xf numFmtId="0" fontId="20" fillId="0" borderId="23" xfId="0" applyFont="1" applyBorder="1" applyProtection="1">
      <protection locked="0"/>
    </xf>
    <xf numFmtId="175" fontId="15" fillId="0" borderId="7" xfId="0" applyNumberFormat="1" applyFont="1" applyBorder="1" applyProtection="1"/>
    <xf numFmtId="0" fontId="17" fillId="0" borderId="33" xfId="0" applyFont="1" applyFill="1" applyBorder="1" applyAlignment="1" applyProtection="1">
      <alignment horizontal="right"/>
      <protection locked="0"/>
    </xf>
    <xf numFmtId="0" fontId="17" fillId="0" borderId="30" xfId="0" applyFont="1" applyFill="1" applyBorder="1" applyAlignment="1" applyProtection="1">
      <alignment horizontal="right"/>
      <protection locked="0"/>
    </xf>
    <xf numFmtId="0" fontId="17" fillId="0" borderId="65" xfId="0" applyFont="1" applyFill="1" applyBorder="1" applyProtection="1">
      <protection locked="0"/>
    </xf>
    <xf numFmtId="0" fontId="17" fillId="0" borderId="65" xfId="0" applyFont="1" applyFill="1" applyBorder="1" applyAlignment="1" applyProtection="1">
      <alignment horizontal="center" vertical="center" wrapText="1"/>
      <protection locked="0"/>
    </xf>
    <xf numFmtId="0" fontId="15" fillId="0" borderId="65" xfId="0" applyFont="1" applyFill="1" applyBorder="1" applyAlignment="1" applyProtection="1">
      <alignment vertical="center"/>
      <protection locked="0"/>
    </xf>
    <xf numFmtId="0" fontId="17" fillId="0" borderId="62" xfId="0" applyFont="1" applyFill="1" applyBorder="1" applyAlignment="1" applyProtection="1">
      <alignment horizontal="center" vertical="center"/>
      <protection locked="0"/>
    </xf>
    <xf numFmtId="0" fontId="15" fillId="0" borderId="41" xfId="0" applyFont="1" applyFill="1" applyBorder="1" applyProtection="1">
      <protection locked="0"/>
    </xf>
    <xf numFmtId="3" fontId="15" fillId="0" borderId="25" xfId="5" applyNumberFormat="1" applyFont="1" applyFill="1" applyBorder="1" applyAlignment="1" applyProtection="1">
      <alignment horizontal="right"/>
      <protection locked="0"/>
    </xf>
    <xf numFmtId="0" fontId="15" fillId="0" borderId="22" xfId="0" applyFont="1" applyFill="1" applyBorder="1" applyProtection="1">
      <protection locked="0"/>
    </xf>
    <xf numFmtId="3" fontId="15" fillId="0" borderId="0" xfId="5" applyNumberFormat="1" applyFont="1" applyBorder="1" applyAlignment="1" applyProtection="1">
      <alignment horizontal="center"/>
      <protection locked="0"/>
    </xf>
    <xf numFmtId="4" fontId="15" fillId="0" borderId="0" xfId="0" applyNumberFormat="1" applyFont="1" applyProtection="1">
      <protection locked="0"/>
    </xf>
    <xf numFmtId="3" fontId="11" fillId="0" borderId="0" xfId="0" applyNumberFormat="1" applyFont="1" applyBorder="1" applyProtection="1">
      <protection locked="0"/>
    </xf>
    <xf numFmtId="3" fontId="11" fillId="0" borderId="0" xfId="0" applyNumberFormat="1" applyFont="1" applyBorder="1" applyAlignment="1" applyProtection="1">
      <protection locked="0"/>
    </xf>
    <xf numFmtId="3" fontId="6" fillId="0" borderId="0" xfId="0" applyNumberFormat="1" applyFont="1" applyFill="1" applyBorder="1" applyAlignment="1" applyProtection="1">
      <alignment horizontal="right"/>
      <protection locked="0"/>
    </xf>
    <xf numFmtId="3" fontId="11" fillId="0" borderId="0" xfId="0" applyNumberFormat="1" applyFont="1" applyBorder="1" applyAlignment="1" applyProtection="1">
      <alignment horizontal="right"/>
      <protection locked="0"/>
    </xf>
    <xf numFmtId="3" fontId="18" fillId="0" borderId="0" xfId="0" applyNumberFormat="1" applyFont="1" applyBorder="1" applyProtection="1">
      <protection locked="0"/>
    </xf>
    <xf numFmtId="3" fontId="15" fillId="0" borderId="0" xfId="5" applyNumberFormat="1" applyFont="1" applyFill="1" applyBorder="1" applyAlignment="1" applyProtection="1">
      <alignment horizontal="right"/>
      <protection locked="0"/>
    </xf>
    <xf numFmtId="3" fontId="15" fillId="0" borderId="0" xfId="0" applyNumberFormat="1" applyFont="1" applyProtection="1">
      <protection locked="0"/>
    </xf>
    <xf numFmtId="169" fontId="17" fillId="0" borderId="34" xfId="0" applyNumberFormat="1" applyFont="1" applyFill="1" applyBorder="1" applyAlignment="1" applyProtection="1">
      <alignment horizontal="center"/>
      <protection locked="0"/>
    </xf>
    <xf numFmtId="0" fontId="35" fillId="0" borderId="33" xfId="0" applyFont="1" applyBorder="1" applyAlignment="1" applyProtection="1">
      <alignment wrapText="1"/>
      <protection locked="0"/>
    </xf>
    <xf numFmtId="0" fontId="35" fillId="0" borderId="0" xfId="0" applyFont="1" applyBorder="1" applyAlignment="1" applyProtection="1">
      <alignment wrapText="1"/>
      <protection locked="0"/>
    </xf>
    <xf numFmtId="173" fontId="17" fillId="0" borderId="34" xfId="0" applyNumberFormat="1" applyFont="1" applyFill="1" applyBorder="1" applyAlignment="1" applyProtection="1">
      <alignment horizontal="center"/>
      <protection locked="0"/>
    </xf>
    <xf numFmtId="172" fontId="15" fillId="0" borderId="0" xfId="0" applyNumberFormat="1" applyFont="1" applyBorder="1" applyAlignment="1" applyProtection="1">
      <alignment horizontal="right"/>
      <protection locked="0"/>
    </xf>
    <xf numFmtId="3" fontId="15" fillId="0" borderId="0" xfId="0" applyNumberFormat="1" applyFont="1" applyBorder="1" applyAlignment="1" applyProtection="1">
      <alignment horizontal="right"/>
      <protection locked="0"/>
    </xf>
    <xf numFmtId="0" fontId="17" fillId="0" borderId="0" xfId="0" applyFont="1" applyBorder="1" applyAlignment="1" applyProtection="1">
      <alignment horizontal="right"/>
      <protection locked="0"/>
    </xf>
    <xf numFmtId="3" fontId="17" fillId="0" borderId="34" xfId="0" applyNumberFormat="1" applyFont="1" applyBorder="1" applyProtection="1">
      <protection locked="0"/>
    </xf>
    <xf numFmtId="0" fontId="21" fillId="2" borderId="4" xfId="0" applyFont="1" applyFill="1" applyBorder="1" applyProtection="1"/>
    <xf numFmtId="0" fontId="21" fillId="2" borderId="58" xfId="0" applyFont="1" applyFill="1" applyBorder="1" applyProtection="1"/>
    <xf numFmtId="0" fontId="21" fillId="2" borderId="21" xfId="0" applyFont="1" applyFill="1" applyBorder="1" applyProtection="1"/>
    <xf numFmtId="3" fontId="17" fillId="0" borderId="25" xfId="2" applyNumberFormat="1" applyFont="1" applyFill="1" applyBorder="1" applyAlignment="1" applyProtection="1">
      <alignment horizontal="right"/>
    </xf>
    <xf numFmtId="3" fontId="15" fillId="0" borderId="0" xfId="0" applyNumberFormat="1" applyFont="1" applyBorder="1" applyAlignment="1" applyProtection="1">
      <alignment horizontal="right" vertical="center"/>
    </xf>
    <xf numFmtId="0" fontId="35" fillId="0" borderId="33" xfId="0" applyFont="1" applyBorder="1" applyAlignment="1" applyProtection="1">
      <alignment wrapText="1"/>
    </xf>
    <xf numFmtId="0" fontId="31" fillId="0" borderId="0" xfId="0" applyFont="1" applyFill="1" applyAlignment="1"/>
    <xf numFmtId="0" fontId="31" fillId="0" borderId="0" xfId="0" applyFont="1" applyFill="1"/>
    <xf numFmtId="0" fontId="31" fillId="0" borderId="0" xfId="0" applyFont="1"/>
    <xf numFmtId="0" fontId="31" fillId="0" borderId="0" xfId="0" applyFont="1" applyAlignment="1"/>
    <xf numFmtId="0" fontId="36" fillId="0" borderId="0" xfId="0" applyFont="1"/>
    <xf numFmtId="0" fontId="15" fillId="4" borderId="0" xfId="0" applyFont="1" applyFill="1" applyAlignment="1"/>
    <xf numFmtId="0" fontId="11" fillId="0" borderId="7" xfId="4" applyFont="1" applyBorder="1" applyAlignment="1">
      <alignment horizontal="left" vertical="top" wrapText="1"/>
    </xf>
    <xf numFmtId="0" fontId="6" fillId="0" borderId="7" xfId="4" applyBorder="1" applyAlignment="1">
      <alignment horizontal="left"/>
    </xf>
    <xf numFmtId="0" fontId="7" fillId="0" borderId="7" xfId="4" applyFont="1" applyFill="1" applyBorder="1" applyAlignment="1">
      <alignment vertical="top" wrapText="1"/>
    </xf>
    <xf numFmtId="0" fontId="10" fillId="0" borderId="7" xfId="4" applyFont="1" applyBorder="1" applyAlignment="1">
      <alignment vertical="top" wrapText="1"/>
    </xf>
    <xf numFmtId="0" fontId="10" fillId="0" borderId="7" xfId="4" applyFont="1" applyBorder="1" applyAlignment="1">
      <alignment horizontal="center" vertical="top" wrapText="1"/>
    </xf>
    <xf numFmtId="0" fontId="11" fillId="0" borderId="7" xfId="4" applyFont="1" applyBorder="1" applyAlignment="1">
      <alignment horizontal="right" vertical="center" wrapText="1"/>
    </xf>
    <xf numFmtId="0" fontId="10" fillId="0" borderId="7" xfId="4" applyFont="1" applyBorder="1" applyAlignment="1">
      <alignment vertical="center" wrapText="1"/>
    </xf>
    <xf numFmtId="168" fontId="10" fillId="0" borderId="7" xfId="4" applyNumberFormat="1" applyFont="1" applyBorder="1" applyAlignment="1">
      <alignment vertical="center" wrapText="1"/>
    </xf>
    <xf numFmtId="0" fontId="14" fillId="0" borderId="7" xfId="4" applyFont="1" applyBorder="1" applyAlignment="1">
      <alignment horizontal="left" wrapText="1"/>
    </xf>
    <xf numFmtId="170" fontId="14" fillId="0" borderId="7" xfId="4" applyNumberFormat="1" applyFont="1" applyBorder="1" applyAlignment="1">
      <alignment wrapText="1"/>
    </xf>
    <xf numFmtId="168" fontId="10" fillId="0" borderId="7" xfId="4" applyNumberFormat="1" applyFont="1" applyBorder="1" applyAlignment="1">
      <alignment vertical="top" wrapText="1"/>
    </xf>
    <xf numFmtId="170" fontId="11" fillId="0" borderId="7" xfId="4" applyNumberFormat="1" applyFont="1" applyBorder="1" applyAlignment="1">
      <alignment horizontal="left" vertical="top" wrapText="1"/>
    </xf>
    <xf numFmtId="0" fontId="10" fillId="0" borderId="7" xfId="4" applyFont="1" applyBorder="1" applyAlignment="1">
      <alignment horizontal="left" vertical="top" wrapText="1"/>
    </xf>
    <xf numFmtId="0" fontId="11" fillId="0" borderId="7" xfId="4" applyFont="1" applyBorder="1" applyAlignment="1">
      <alignment horizontal="justify" vertical="top" wrapText="1"/>
    </xf>
    <xf numFmtId="173" fontId="11" fillId="0" borderId="7" xfId="4" applyNumberFormat="1" applyFont="1" applyBorder="1" applyAlignment="1">
      <alignment horizontal="center" vertical="top" wrapText="1"/>
    </xf>
    <xf numFmtId="1" fontId="11" fillId="0" borderId="7" xfId="4" applyNumberFormat="1" applyFont="1" applyBorder="1" applyAlignment="1">
      <alignment horizontal="center" vertical="top" wrapText="1"/>
    </xf>
    <xf numFmtId="169" fontId="11" fillId="0" borderId="7" xfId="4" applyNumberFormat="1" applyFont="1" applyBorder="1" applyAlignment="1">
      <alignment vertical="top" wrapText="1"/>
    </xf>
    <xf numFmtId="0" fontId="17" fillId="8" borderId="11" xfId="0" applyFont="1" applyFill="1" applyBorder="1" applyAlignment="1" applyProtection="1">
      <alignment vertical="center"/>
      <protection locked="0"/>
    </xf>
    <xf numFmtId="0" fontId="11" fillId="0" borderId="33" xfId="0" applyFont="1" applyBorder="1" applyAlignment="1" applyProtection="1"/>
    <xf numFmtId="0" fontId="11" fillId="0" borderId="35" xfId="0" applyFont="1" applyBorder="1" applyAlignment="1" applyProtection="1">
      <alignment vertical="justify"/>
    </xf>
    <xf numFmtId="0" fontId="11" fillId="0" borderId="33" xfId="0" applyFont="1" applyFill="1" applyBorder="1" applyAlignment="1" applyProtection="1">
      <alignment horizontal="left" wrapText="1"/>
    </xf>
    <xf numFmtId="0" fontId="17" fillId="0" borderId="7" xfId="0" applyFont="1" applyFill="1" applyBorder="1" applyAlignment="1" applyProtection="1">
      <alignment horizontal="left"/>
      <protection locked="0"/>
    </xf>
    <xf numFmtId="0" fontId="17" fillId="0" borderId="7" xfId="0" applyFont="1" applyFill="1" applyBorder="1" applyAlignment="1" applyProtection="1">
      <alignment horizontal="left" vertical="center"/>
      <protection locked="0"/>
    </xf>
    <xf numFmtId="0" fontId="11" fillId="0" borderId="33" xfId="0" applyFont="1" applyBorder="1" applyAlignment="1" applyProtection="1">
      <protection locked="0"/>
    </xf>
    <xf numFmtId="0" fontId="15" fillId="0" borderId="42" xfId="0" applyFont="1" applyFill="1" applyBorder="1" applyProtection="1">
      <protection locked="0"/>
    </xf>
    <xf numFmtId="164" fontId="11" fillId="0" borderId="0" xfId="3" applyNumberFormat="1" applyFont="1" applyFill="1" applyBorder="1" applyAlignment="1" applyProtection="1"/>
    <xf numFmtId="0" fontId="15" fillId="8" borderId="38" xfId="0" applyNumberFormat="1" applyFont="1" applyFill="1" applyBorder="1" applyAlignment="1" applyProtection="1">
      <alignment vertical="center"/>
      <protection locked="0"/>
    </xf>
    <xf numFmtId="0" fontId="17" fillId="0" borderId="7" xfId="0" applyFont="1" applyBorder="1" applyAlignment="1" applyProtection="1">
      <alignment horizontal="center"/>
      <protection locked="0"/>
    </xf>
    <xf numFmtId="0" fontId="17" fillId="0" borderId="6" xfId="0" applyFont="1" applyBorder="1" applyAlignment="1" applyProtection="1">
      <alignment horizontal="center"/>
      <protection locked="0"/>
    </xf>
    <xf numFmtId="0" fontId="17" fillId="0" borderId="9" xfId="0" applyFont="1" applyBorder="1" applyAlignment="1" applyProtection="1">
      <alignment horizontal="center"/>
      <protection locked="0"/>
    </xf>
    <xf numFmtId="0" fontId="17" fillId="0" borderId="7" xfId="0" applyFont="1" applyBorder="1" applyAlignment="1" applyProtection="1">
      <alignment horizontal="center"/>
      <protection locked="0"/>
    </xf>
    <xf numFmtId="0" fontId="27" fillId="0" borderId="7" xfId="0" applyFont="1" applyFill="1" applyBorder="1" applyAlignment="1" applyProtection="1">
      <alignment horizontal="center" wrapText="1"/>
    </xf>
    <xf numFmtId="177" fontId="44" fillId="4" borderId="16" xfId="3" applyNumberFormat="1" applyFont="1" applyFill="1" applyBorder="1" applyAlignment="1" applyProtection="1">
      <alignment horizontal="center" wrapText="1"/>
    </xf>
    <xf numFmtId="171" fontId="44" fillId="4" borderId="57" xfId="3" applyNumberFormat="1" applyFont="1" applyFill="1" applyBorder="1" applyAlignment="1" applyProtection="1">
      <alignment horizontal="center" wrapText="1"/>
    </xf>
    <xf numFmtId="0" fontId="17" fillId="0" borderId="8" xfId="0" applyFont="1" applyBorder="1" applyAlignment="1" applyProtection="1">
      <alignment horizontal="center"/>
      <protection locked="0"/>
    </xf>
    <xf numFmtId="3" fontId="15" fillId="0" borderId="7" xfId="2" applyNumberFormat="1" applyFont="1" applyBorder="1" applyAlignment="1" applyProtection="1">
      <alignment horizontal="right"/>
    </xf>
    <xf numFmtId="0" fontId="17" fillId="0" borderId="4" xfId="0" applyFont="1" applyBorder="1" applyAlignment="1" applyProtection="1">
      <alignment horizontal="center"/>
      <protection locked="0"/>
    </xf>
    <xf numFmtId="0" fontId="17" fillId="0" borderId="70"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17" fillId="0" borderId="58"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5" fillId="0" borderId="0" xfId="0" applyFont="1" applyFill="1" applyAlignment="1"/>
    <xf numFmtId="0" fontId="17" fillId="0" borderId="0" xfId="0" applyFont="1" applyFill="1" applyAlignment="1"/>
    <xf numFmtId="3" fontId="15" fillId="0" borderId="7" xfId="0" applyNumberFormat="1" applyFont="1" applyFill="1" applyBorder="1" applyAlignment="1" applyProtection="1">
      <alignment horizontal="right"/>
    </xf>
    <xf numFmtId="3" fontId="17" fillId="0" borderId="7" xfId="0" applyNumberFormat="1" applyFont="1" applyBorder="1" applyProtection="1"/>
    <xf numFmtId="169" fontId="11" fillId="0" borderId="7" xfId="4" applyNumberFormat="1" applyFont="1" applyBorder="1" applyAlignment="1">
      <alignment vertical="top" wrapText="1"/>
    </xf>
    <xf numFmtId="174" fontId="15" fillId="0" borderId="16" xfId="3" applyNumberFormat="1" applyFont="1" applyFill="1" applyBorder="1" applyAlignment="1" applyProtection="1">
      <alignment horizontal="right"/>
    </xf>
    <xf numFmtId="174" fontId="15" fillId="0" borderId="7" xfId="3" applyNumberFormat="1" applyFont="1" applyFill="1" applyBorder="1" applyAlignment="1" applyProtection="1">
      <alignment horizontal="right"/>
    </xf>
    <xf numFmtId="164" fontId="11" fillId="10" borderId="73" xfId="8" applyNumberFormat="1" applyFont="1" applyBorder="1" applyAlignment="1" applyProtection="1">
      <protection locked="0"/>
    </xf>
    <xf numFmtId="9" fontId="11" fillId="0" borderId="0" xfId="0" applyNumberFormat="1" applyFont="1" applyBorder="1" applyAlignment="1" applyProtection="1">
      <alignment horizontal="center"/>
      <protection locked="0"/>
    </xf>
    <xf numFmtId="174" fontId="11" fillId="0" borderId="49" xfId="3" applyNumberFormat="1" applyFont="1" applyBorder="1" applyProtection="1"/>
    <xf numFmtId="0" fontId="52" fillId="0" borderId="0" xfId="9" applyFont="1" applyBorder="1"/>
    <xf numFmtId="0" fontId="53" fillId="0" borderId="0" xfId="9" applyFont="1" applyBorder="1"/>
    <xf numFmtId="49" fontId="52" fillId="0" borderId="4" xfId="9" applyNumberFormat="1" applyFont="1" applyBorder="1" applyAlignment="1">
      <alignment horizontal="center" vertical="center" wrapText="1"/>
    </xf>
    <xf numFmtId="49" fontId="2" fillId="0" borderId="21" xfId="9" applyNumberFormat="1" applyFont="1" applyBorder="1" applyAlignment="1">
      <alignment horizontal="center" vertical="center" wrapText="1"/>
    </xf>
    <xf numFmtId="49" fontId="52" fillId="0" borderId="4" xfId="9" applyNumberFormat="1" applyFont="1" applyBorder="1" applyAlignment="1">
      <alignment horizontal="center" wrapText="1"/>
    </xf>
    <xf numFmtId="49" fontId="52" fillId="0" borderId="58" xfId="9" applyNumberFormat="1" applyFont="1" applyBorder="1" applyAlignment="1">
      <alignment horizontal="center" wrapText="1"/>
    </xf>
    <xf numFmtId="49" fontId="52" fillId="0" borderId="58" xfId="9" applyNumberFormat="1" applyFont="1" applyFill="1" applyBorder="1" applyAlignment="1">
      <alignment horizontal="center" wrapText="1"/>
    </xf>
    <xf numFmtId="49" fontId="2" fillId="0" borderId="21" xfId="9" applyNumberFormat="1" applyFont="1" applyBorder="1" applyAlignment="1">
      <alignment horizontal="center" wrapText="1"/>
    </xf>
    <xf numFmtId="0" fontId="2" fillId="0" borderId="0" xfId="9" applyFont="1" applyBorder="1"/>
    <xf numFmtId="49" fontId="2" fillId="0" borderId="33" xfId="9" applyNumberFormat="1" applyFont="1" applyBorder="1" applyAlignment="1">
      <alignment horizontal="center" vertical="center"/>
    </xf>
    <xf numFmtId="1" fontId="2" fillId="0" borderId="34" xfId="9" applyNumberFormat="1" applyFont="1" applyBorder="1" applyAlignment="1">
      <alignment horizontal="center" vertical="center"/>
    </xf>
    <xf numFmtId="49" fontId="2" fillId="0" borderId="33" xfId="9" applyNumberFormat="1" applyFont="1" applyBorder="1" applyAlignment="1">
      <alignment horizontal="center" wrapText="1"/>
    </xf>
    <xf numFmtId="49" fontId="2" fillId="0" borderId="0" xfId="9" applyNumberFormat="1" applyFont="1" applyBorder="1" applyAlignment="1">
      <alignment horizontal="center" wrapText="1"/>
    </xf>
    <xf numFmtId="49" fontId="2" fillId="0" borderId="0" xfId="9" applyNumberFormat="1" applyFont="1" applyFill="1" applyBorder="1" applyAlignment="1">
      <alignment horizontal="center" wrapText="1"/>
    </xf>
    <xf numFmtId="1" fontId="2" fillId="0" borderId="34" xfId="9" applyNumberFormat="1" applyFont="1" applyBorder="1" applyAlignment="1">
      <alignment horizontal="center" wrapText="1"/>
    </xf>
    <xf numFmtId="0" fontId="2" fillId="0" borderId="0" xfId="9" applyFont="1" applyBorder="1" applyAlignment="1">
      <alignment horizontal="center"/>
    </xf>
    <xf numFmtId="49" fontId="2" fillId="0" borderId="35" xfId="9" applyNumberFormat="1" applyFont="1" applyBorder="1" applyAlignment="1">
      <alignment horizontal="center" wrapText="1"/>
    </xf>
    <xf numFmtId="49" fontId="2" fillId="0" borderId="36" xfId="9" applyNumberFormat="1" applyFont="1" applyBorder="1" applyAlignment="1">
      <alignment horizontal="center" wrapText="1"/>
    </xf>
    <xf numFmtId="49" fontId="2" fillId="0" borderId="36" xfId="9" applyNumberFormat="1" applyFont="1" applyFill="1" applyBorder="1" applyAlignment="1">
      <alignment horizontal="center" wrapText="1"/>
    </xf>
    <xf numFmtId="1" fontId="2" fillId="0" borderId="1" xfId="9" applyNumberFormat="1" applyFont="1" applyBorder="1" applyAlignment="1">
      <alignment horizontal="center" wrapText="1"/>
    </xf>
    <xf numFmtId="49" fontId="2" fillId="0" borderId="35" xfId="9" applyNumberFormat="1" applyFont="1" applyBorder="1" applyAlignment="1">
      <alignment horizontal="center" vertical="center"/>
    </xf>
    <xf numFmtId="1" fontId="2" fillId="0" borderId="1" xfId="9" applyNumberFormat="1" applyFont="1" applyBorder="1" applyAlignment="1">
      <alignment horizontal="center" vertical="center"/>
    </xf>
    <xf numFmtId="49" fontId="2" fillId="0" borderId="0" xfId="9" applyNumberFormat="1" applyFont="1" applyFill="1" applyBorder="1" applyAlignment="1">
      <alignment horizontal="center"/>
    </xf>
    <xf numFmtId="9" fontId="2" fillId="0" borderId="0" xfId="9" applyNumberFormat="1" applyFont="1" applyBorder="1"/>
    <xf numFmtId="49" fontId="2" fillId="0" borderId="4" xfId="9" applyNumberFormat="1" applyFont="1" applyFill="1" applyBorder="1" applyAlignment="1">
      <alignment horizontal="center" vertical="center"/>
    </xf>
    <xf numFmtId="49" fontId="2" fillId="0" borderId="58" xfId="9" applyNumberFormat="1" applyFont="1" applyFill="1" applyBorder="1" applyAlignment="1">
      <alignment horizontal="center" vertical="center" wrapText="1"/>
    </xf>
    <xf numFmtId="49" fontId="2" fillId="0" borderId="21" xfId="9" applyNumberFormat="1" applyFont="1" applyFill="1" applyBorder="1" applyAlignment="1">
      <alignment horizontal="center" vertical="center" wrapText="1"/>
    </xf>
    <xf numFmtId="0" fontId="54" fillId="0" borderId="0" xfId="9" applyFont="1" applyFill="1" applyBorder="1" applyAlignment="1" applyProtection="1">
      <alignment horizontal="center"/>
      <protection locked="0"/>
    </xf>
    <xf numFmtId="0" fontId="39" fillId="0" borderId="0" xfId="9" applyFont="1" applyBorder="1"/>
    <xf numFmtId="49" fontId="2" fillId="0" borderId="33" xfId="9" applyNumberFormat="1" applyFont="1" applyBorder="1"/>
    <xf numFmtId="0" fontId="20" fillId="0" borderId="0" xfId="9" applyFont="1" applyFill="1" applyBorder="1" applyAlignment="1" applyProtection="1">
      <alignment horizontal="center" vertical="center"/>
      <protection locked="0"/>
    </xf>
    <xf numFmtId="0" fontId="2" fillId="0" borderId="0" xfId="9" applyFont="1" applyBorder="1" applyAlignment="1">
      <alignment horizontal="center" vertical="center"/>
    </xf>
    <xf numFmtId="9" fontId="20" fillId="0" borderId="34" xfId="10" applyFont="1" applyFill="1" applyBorder="1" applyAlignment="1" applyProtection="1">
      <alignment horizontal="center" vertical="center"/>
      <protection locked="0"/>
    </xf>
    <xf numFmtId="0" fontId="2" fillId="0" borderId="33" xfId="9" applyFont="1" applyFill="1" applyBorder="1"/>
    <xf numFmtId="49" fontId="2" fillId="0" borderId="33" xfId="9" applyNumberFormat="1" applyFont="1" applyFill="1" applyBorder="1"/>
    <xf numFmtId="0" fontId="47" fillId="0" borderId="0" xfId="9" applyFont="1" applyFill="1" applyBorder="1" applyAlignment="1" applyProtection="1">
      <alignment horizontal="center" vertical="center"/>
      <protection locked="0"/>
    </xf>
    <xf numFmtId="49" fontId="2" fillId="0" borderId="35" xfId="9" applyNumberFormat="1" applyFont="1" applyFill="1" applyBorder="1"/>
    <xf numFmtId="0" fontId="20" fillId="0" borderId="36" xfId="9" applyFont="1" applyFill="1" applyBorder="1" applyAlignment="1" applyProtection="1">
      <alignment horizontal="center" vertical="center"/>
      <protection locked="0"/>
    </xf>
    <xf numFmtId="0" fontId="2" fillId="0" borderId="36" xfId="9" applyFont="1" applyBorder="1" applyAlignment="1">
      <alignment horizontal="center" vertical="center"/>
    </xf>
    <xf numFmtId="0" fontId="55" fillId="0" borderId="0" xfId="9" applyFont="1" applyFill="1" applyBorder="1" applyAlignment="1" applyProtection="1">
      <alignment horizontal="center" vertical="center"/>
      <protection locked="0"/>
    </xf>
    <xf numFmtId="0" fontId="52" fillId="0" borderId="4" xfId="9" applyFont="1" applyBorder="1"/>
    <xf numFmtId="9" fontId="49" fillId="0" borderId="21" xfId="10" applyFont="1" applyBorder="1" applyAlignment="1">
      <alignment horizontal="center"/>
    </xf>
    <xf numFmtId="0" fontId="53" fillId="0" borderId="0" xfId="9" applyFont="1" applyFill="1" applyBorder="1" applyProtection="1">
      <protection locked="0"/>
    </xf>
    <xf numFmtId="0" fontId="56" fillId="0" borderId="0" xfId="9" applyFont="1" applyFill="1" applyBorder="1" applyAlignment="1" applyProtection="1">
      <alignment horizontal="center" vertical="center"/>
      <protection locked="0"/>
    </xf>
    <xf numFmtId="166" fontId="53" fillId="0" borderId="0" xfId="11" applyFont="1" applyBorder="1"/>
    <xf numFmtId="178" fontId="39" fillId="0" borderId="0" xfId="11" applyNumberFormat="1" applyFont="1" applyBorder="1"/>
    <xf numFmtId="0" fontId="2" fillId="0" borderId="0" xfId="9" applyFont="1" applyFill="1" applyBorder="1"/>
    <xf numFmtId="0" fontId="52" fillId="0" borderId="0" xfId="9" applyFont="1" applyFill="1" applyBorder="1"/>
    <xf numFmtId="0" fontId="2" fillId="0" borderId="0" xfId="9"/>
    <xf numFmtId="0" fontId="2" fillId="0" borderId="0" xfId="9" applyFont="1"/>
    <xf numFmtId="0" fontId="2" fillId="0" borderId="0" xfId="9" applyAlignment="1">
      <alignment horizontal="center"/>
    </xf>
    <xf numFmtId="0" fontId="46" fillId="9" borderId="39" xfId="9" applyFont="1" applyFill="1" applyBorder="1" applyAlignment="1">
      <alignment horizontal="center" vertical="center"/>
    </xf>
    <xf numFmtId="0" fontId="47" fillId="9" borderId="17" xfId="9" applyFont="1" applyFill="1" applyBorder="1" applyAlignment="1">
      <alignment horizontal="left" vertical="center" wrapText="1"/>
    </xf>
    <xf numFmtId="0" fontId="2" fillId="0" borderId="0" xfId="9" applyFont="1" applyFill="1" applyBorder="1" applyAlignment="1">
      <alignment wrapText="1"/>
    </xf>
    <xf numFmtId="0" fontId="47" fillId="9" borderId="40" xfId="9" applyFont="1" applyFill="1" applyBorder="1" applyAlignment="1">
      <alignment horizontal="left" vertical="center" wrapText="1"/>
    </xf>
    <xf numFmtId="0" fontId="48" fillId="0" borderId="0" xfId="9" applyFont="1" applyAlignment="1">
      <alignment horizontal="center" vertical="center"/>
    </xf>
    <xf numFmtId="0" fontId="46" fillId="9" borderId="12" xfId="9" applyFont="1" applyFill="1" applyBorder="1" applyAlignment="1">
      <alignment horizontal="center" vertical="center"/>
    </xf>
    <xf numFmtId="0" fontId="46" fillId="0" borderId="13" xfId="9" applyFont="1" applyFill="1" applyBorder="1" applyAlignment="1" applyProtection="1">
      <alignment horizontal="center" vertical="center"/>
      <protection locked="0" hidden="1"/>
    </xf>
    <xf numFmtId="0" fontId="46" fillId="9" borderId="39" xfId="6" applyFont="1" applyFill="1" applyBorder="1" applyAlignment="1">
      <alignment horizontal="center" vertical="center"/>
    </xf>
    <xf numFmtId="0" fontId="15" fillId="10" borderId="73" xfId="8" applyFont="1" applyProtection="1">
      <protection locked="0"/>
    </xf>
    <xf numFmtId="0" fontId="43" fillId="10" borderId="74" xfId="8" applyFont="1" applyBorder="1" applyAlignment="1" applyProtection="1">
      <alignment vertical="center" wrapText="1"/>
      <protection locked="0"/>
    </xf>
    <xf numFmtId="0" fontId="46" fillId="9" borderId="72" xfId="9" applyFont="1" applyFill="1" applyBorder="1" applyAlignment="1">
      <alignment horizontal="center" vertical="center"/>
    </xf>
    <xf numFmtId="9" fontId="47" fillId="9" borderId="6" xfId="9" applyNumberFormat="1" applyFont="1" applyFill="1" applyBorder="1" applyAlignment="1">
      <alignment horizontal="center" vertical="center" wrapText="1"/>
    </xf>
    <xf numFmtId="9" fontId="47" fillId="9" borderId="5" xfId="9" applyNumberFormat="1" applyFont="1" applyFill="1" applyBorder="1" applyAlignment="1">
      <alignment horizontal="center" vertical="center" wrapText="1"/>
    </xf>
    <xf numFmtId="9" fontId="47" fillId="9" borderId="76" xfId="9" applyNumberFormat="1" applyFont="1" applyFill="1" applyBorder="1" applyAlignment="1">
      <alignment horizontal="center" vertical="center" wrapText="1"/>
    </xf>
    <xf numFmtId="0" fontId="46" fillId="9" borderId="77" xfId="9" applyFont="1" applyFill="1" applyBorder="1" applyAlignment="1">
      <alignment horizontal="center" vertical="center"/>
    </xf>
    <xf numFmtId="0" fontId="47" fillId="10" borderId="78" xfId="8" applyFont="1" applyBorder="1" applyAlignment="1" applyProtection="1">
      <alignment horizontal="center" vertical="center"/>
      <protection locked="0"/>
    </xf>
    <xf numFmtId="49" fontId="47" fillId="10" borderId="78" xfId="8" applyNumberFormat="1" applyFont="1" applyBorder="1" applyAlignment="1" applyProtection="1">
      <alignment horizontal="center" vertical="center"/>
      <protection locked="0"/>
    </xf>
    <xf numFmtId="49" fontId="47" fillId="10" borderId="79" xfId="8" applyNumberFormat="1" applyFont="1" applyBorder="1" applyAlignment="1" applyProtection="1">
      <alignment horizontal="center" vertical="center"/>
      <protection locked="0"/>
    </xf>
    <xf numFmtId="0" fontId="17" fillId="0" borderId="62" xfId="0" applyFont="1" applyFill="1" applyBorder="1" applyAlignment="1" applyProtection="1">
      <alignment horizontal="center" vertical="center" wrapText="1"/>
      <protection locked="0"/>
    </xf>
    <xf numFmtId="169" fontId="17" fillId="10" borderId="2" xfId="8" applyNumberFormat="1" applyFont="1" applyBorder="1" applyProtection="1">
      <protection locked="0"/>
    </xf>
    <xf numFmtId="176" fontId="39" fillId="10" borderId="73" xfId="8" applyNumberFormat="1" applyFont="1" applyAlignment="1" applyProtection="1">
      <alignment horizontal="center" wrapText="1"/>
      <protection locked="0"/>
    </xf>
    <xf numFmtId="0" fontId="39" fillId="10" borderId="73" xfId="8" applyFont="1" applyAlignment="1" applyProtection="1">
      <alignment horizontal="center" wrapText="1"/>
      <protection locked="0"/>
    </xf>
    <xf numFmtId="164" fontId="11" fillId="10" borderId="83" xfId="8" applyNumberFormat="1" applyFont="1" applyBorder="1" applyAlignment="1" applyProtection="1">
      <protection locked="0"/>
    </xf>
    <xf numFmtId="164" fontId="11" fillId="10" borderId="84" xfId="8" applyNumberFormat="1" applyFont="1" applyBorder="1" applyAlignment="1" applyProtection="1">
      <protection locked="0"/>
    </xf>
    <xf numFmtId="164" fontId="11" fillId="10" borderId="85" xfId="8" applyNumberFormat="1" applyFont="1" applyBorder="1" applyAlignment="1" applyProtection="1">
      <protection locked="0"/>
    </xf>
    <xf numFmtId="164" fontId="11" fillId="10" borderId="86" xfId="8" applyNumberFormat="1" applyFont="1" applyBorder="1" applyAlignment="1" applyProtection="1">
      <protection locked="0"/>
    </xf>
    <xf numFmtId="164" fontId="11" fillId="10" borderId="87" xfId="8" applyNumberFormat="1" applyFont="1" applyBorder="1" applyAlignment="1" applyProtection="1">
      <protection locked="0"/>
    </xf>
    <xf numFmtId="3" fontId="17" fillId="0" borderId="7" xfId="2" applyNumberFormat="1" applyFont="1" applyBorder="1" applyAlignment="1" applyProtection="1">
      <alignment horizontal="right"/>
      <protection locked="0"/>
    </xf>
    <xf numFmtId="3" fontId="43" fillId="10" borderId="80" xfId="8" applyNumberFormat="1" applyFont="1" applyBorder="1" applyAlignment="1" applyProtection="1">
      <alignment horizontal="right"/>
      <protection locked="0"/>
    </xf>
    <xf numFmtId="3" fontId="43" fillId="10" borderId="81" xfId="8" applyNumberFormat="1" applyFont="1" applyBorder="1" applyAlignment="1" applyProtection="1">
      <alignment horizontal="right"/>
      <protection locked="0"/>
    </xf>
    <xf numFmtId="3" fontId="43" fillId="10" borderId="82" xfId="8" applyNumberFormat="1" applyFont="1" applyBorder="1" applyAlignment="1" applyProtection="1">
      <alignment horizontal="right"/>
      <protection locked="0"/>
    </xf>
    <xf numFmtId="0" fontId="30" fillId="0" borderId="0" xfId="0" applyFont="1" applyFill="1" applyBorder="1" applyAlignment="1" applyProtection="1">
      <alignment horizontal="center"/>
      <protection locked="0"/>
    </xf>
    <xf numFmtId="0" fontId="22" fillId="0" borderId="0" xfId="0" applyFont="1" applyBorder="1" applyAlignment="1" applyProtection="1">
      <alignment horizontal="center"/>
      <protection locked="0"/>
    </xf>
    <xf numFmtId="0" fontId="17" fillId="10" borderId="73" xfId="8" applyFont="1" applyAlignment="1" applyProtection="1">
      <alignment horizontal="center"/>
      <protection locked="0"/>
    </xf>
    <xf numFmtId="0" fontId="17" fillId="0" borderId="0" xfId="0" applyFont="1" applyBorder="1" applyAlignment="1" applyProtection="1">
      <alignment horizontal="center" vertical="center"/>
      <protection locked="0"/>
    </xf>
    <xf numFmtId="0" fontId="15" fillId="10" borderId="73" xfId="8" applyFont="1" applyAlignment="1" applyProtection="1">
      <alignment horizontal="center"/>
      <protection locked="0"/>
    </xf>
    <xf numFmtId="0" fontId="17" fillId="8" borderId="0" xfId="0" applyFont="1" applyFill="1" applyBorder="1" applyAlignment="1" applyProtection="1">
      <alignment horizontal="center"/>
      <protection locked="0"/>
    </xf>
    <xf numFmtId="0" fontId="17" fillId="0" borderId="0" xfId="0" applyFont="1" applyBorder="1" applyAlignment="1" applyProtection="1">
      <alignment horizontal="center"/>
      <protection locked="0"/>
    </xf>
    <xf numFmtId="0" fontId="4" fillId="0" borderId="0" xfId="12" applyProtection="1">
      <protection locked="0"/>
    </xf>
    <xf numFmtId="0" fontId="4" fillId="8" borderId="59" xfId="12" applyFont="1" applyFill="1" applyBorder="1" applyAlignment="1" applyProtection="1">
      <alignment horizontal="justify" vertical="top" wrapText="1"/>
      <protection locked="0"/>
    </xf>
    <xf numFmtId="0" fontId="4" fillId="0" borderId="0" xfId="12" applyProtection="1"/>
    <xf numFmtId="0" fontId="4" fillId="8" borderId="2" xfId="12" applyFont="1" applyFill="1" applyBorder="1" applyAlignment="1" applyProtection="1">
      <alignment horizontal="justify" vertical="top" wrapText="1"/>
      <protection locked="0"/>
    </xf>
    <xf numFmtId="0" fontId="4" fillId="8" borderId="2" xfId="12" applyFont="1" applyFill="1" applyBorder="1" applyAlignment="1" applyProtection="1">
      <alignment horizontal="right" vertical="top" wrapText="1"/>
      <protection locked="0"/>
    </xf>
    <xf numFmtId="0" fontId="4" fillId="8" borderId="2" xfId="12" applyFont="1" applyFill="1" applyBorder="1" applyAlignment="1" applyProtection="1">
      <alignment horizontal="center" vertical="top" wrapText="1"/>
      <protection locked="0"/>
    </xf>
    <xf numFmtId="0" fontId="4" fillId="8" borderId="2" xfId="12" applyFont="1" applyFill="1" applyBorder="1" applyAlignment="1" applyProtection="1">
      <alignment horizontal="left" vertical="top" wrapText="1"/>
      <protection locked="0"/>
    </xf>
    <xf numFmtId="173" fontId="4" fillId="8" borderId="4" xfId="12" applyNumberFormat="1" applyFont="1" applyFill="1" applyBorder="1" applyAlignment="1" applyProtection="1">
      <alignment horizontal="center" vertical="top" wrapText="1"/>
      <protection locked="0"/>
    </xf>
    <xf numFmtId="1" fontId="4" fillId="8" borderId="2" xfId="12" applyNumberFormat="1" applyFont="1" applyFill="1" applyBorder="1" applyAlignment="1" applyProtection="1">
      <alignment horizontal="center" vertical="top" wrapText="1"/>
      <protection locked="0"/>
    </xf>
    <xf numFmtId="169" fontId="4" fillId="8" borderId="21" xfId="12" applyNumberFormat="1" applyFont="1" applyFill="1" applyBorder="1" applyAlignment="1" applyProtection="1">
      <alignment horizontal="right" vertical="top" wrapText="1"/>
      <protection locked="0"/>
    </xf>
    <xf numFmtId="179" fontId="4" fillId="0" borderId="2" xfId="12" applyNumberFormat="1" applyFont="1" applyFill="1" applyBorder="1" applyAlignment="1" applyProtection="1">
      <alignment horizontal="right" vertical="top" wrapText="1"/>
    </xf>
    <xf numFmtId="0" fontId="4" fillId="0" borderId="3" xfId="12" applyFont="1" applyFill="1" applyBorder="1" applyAlignment="1" applyProtection="1">
      <alignment horizontal="justify" vertical="top" wrapText="1"/>
    </xf>
    <xf numFmtId="0" fontId="4" fillId="0" borderId="35" xfId="12" applyFont="1" applyFill="1" applyBorder="1" applyAlignment="1" applyProtection="1">
      <alignment horizontal="right" vertical="top" wrapText="1"/>
    </xf>
    <xf numFmtId="0" fontId="4" fillId="0" borderId="35" xfId="12" applyFont="1" applyFill="1" applyBorder="1" applyAlignment="1" applyProtection="1">
      <alignment horizontal="center" vertical="top" wrapText="1"/>
    </xf>
    <xf numFmtId="0" fontId="4" fillId="0" borderId="4" xfId="12" applyFont="1" applyFill="1" applyBorder="1" applyAlignment="1" applyProtection="1">
      <alignment horizontal="justify" vertical="top" wrapText="1"/>
    </xf>
    <xf numFmtId="169" fontId="4" fillId="8" borderId="1" xfId="12" applyNumberFormat="1" applyFont="1" applyFill="1" applyBorder="1" applyAlignment="1" applyProtection="1">
      <alignment horizontal="right" vertical="top" wrapText="1"/>
      <protection locked="0"/>
    </xf>
    <xf numFmtId="179" fontId="4" fillId="0" borderId="1" xfId="12" applyNumberFormat="1" applyFont="1" applyFill="1" applyBorder="1" applyAlignment="1" applyProtection="1">
      <alignment horizontal="right" vertical="top" wrapText="1"/>
    </xf>
    <xf numFmtId="0" fontId="4" fillId="8" borderId="35" xfId="12" applyFont="1" applyFill="1" applyBorder="1" applyAlignment="1" applyProtection="1">
      <alignment horizontal="right" vertical="top" wrapText="1"/>
      <protection locked="0"/>
    </xf>
    <xf numFmtId="0" fontId="4" fillId="8" borderId="4" xfId="12" applyFont="1" applyFill="1" applyBorder="1" applyAlignment="1" applyProtection="1">
      <alignment horizontal="left" vertical="top" wrapText="1"/>
      <protection locked="0"/>
    </xf>
    <xf numFmtId="0" fontId="4" fillId="8" borderId="35" xfId="12" applyFont="1" applyFill="1" applyBorder="1" applyAlignment="1" applyProtection="1">
      <alignment horizontal="center" vertical="top" wrapText="1"/>
      <protection locked="0"/>
    </xf>
    <xf numFmtId="179" fontId="4" fillId="0" borderId="1" xfId="12" applyNumberFormat="1" applyFont="1" applyBorder="1" applyAlignment="1" applyProtection="1">
      <alignment horizontal="right" vertical="top" wrapText="1"/>
    </xf>
    <xf numFmtId="0" fontId="4" fillId="8" borderId="3" xfId="12" applyFont="1" applyFill="1" applyBorder="1" applyAlignment="1" applyProtection="1">
      <alignment horizontal="justify" vertical="top" wrapText="1"/>
      <protection locked="0"/>
    </xf>
    <xf numFmtId="0" fontId="4" fillId="8" borderId="4" xfId="12" applyFont="1" applyFill="1" applyBorder="1" applyAlignment="1" applyProtection="1">
      <alignment vertical="top"/>
      <protection locked="0"/>
    </xf>
    <xf numFmtId="0" fontId="4" fillId="8" borderId="4" xfId="12" applyFont="1" applyFill="1" applyBorder="1" applyAlignment="1" applyProtection="1">
      <alignment vertical="top" wrapText="1"/>
      <protection locked="0"/>
    </xf>
    <xf numFmtId="0" fontId="9" fillId="0" borderId="0" xfId="1" applyAlignment="1" applyProtection="1">
      <protection locked="0"/>
    </xf>
    <xf numFmtId="0" fontId="7" fillId="0" borderId="12" xfId="12" applyFont="1" applyFill="1" applyBorder="1" applyAlignment="1" applyProtection="1">
      <alignment horizontal="center" vertical="center" wrapText="1"/>
    </xf>
    <xf numFmtId="0" fontId="7" fillId="0" borderId="18" xfId="12" applyFont="1" applyBorder="1" applyAlignment="1" applyProtection="1">
      <alignment horizontal="center" vertical="center" wrapText="1"/>
    </xf>
    <xf numFmtId="0" fontId="7" fillId="0" borderId="13" xfId="12" applyFont="1" applyBorder="1" applyAlignment="1" applyProtection="1">
      <alignment horizontal="center" vertical="center" wrapText="1"/>
    </xf>
    <xf numFmtId="0" fontId="4" fillId="8" borderId="15" xfId="12" applyFont="1" applyFill="1" applyBorder="1" applyAlignment="1" applyProtection="1">
      <alignment vertical="top" wrapText="1"/>
      <protection locked="0"/>
    </xf>
    <xf numFmtId="1" fontId="4" fillId="8" borderId="16" xfId="12" applyNumberFormat="1" applyFill="1" applyBorder="1" applyAlignment="1" applyProtection="1">
      <alignment horizontal="center"/>
      <protection locked="0"/>
    </xf>
    <xf numFmtId="0" fontId="4" fillId="8" borderId="16" xfId="12" applyFont="1" applyFill="1" applyBorder="1" applyProtection="1">
      <protection locked="0"/>
    </xf>
    <xf numFmtId="0" fontId="4" fillId="8" borderId="16" xfId="12" applyFill="1" applyBorder="1" applyAlignment="1" applyProtection="1">
      <alignment horizontal="center"/>
      <protection locked="0"/>
    </xf>
    <xf numFmtId="179" fontId="4" fillId="8" borderId="16" xfId="12" applyNumberFormat="1" applyFill="1" applyBorder="1" applyProtection="1">
      <protection locked="0"/>
    </xf>
    <xf numFmtId="179" fontId="4" fillId="0" borderId="10" xfId="12" applyNumberFormat="1" applyBorder="1" applyProtection="1"/>
    <xf numFmtId="1" fontId="4" fillId="8" borderId="7" xfId="12" applyNumberFormat="1" applyFill="1" applyBorder="1" applyAlignment="1" applyProtection="1">
      <alignment horizontal="center"/>
      <protection locked="0"/>
    </xf>
    <xf numFmtId="179" fontId="4" fillId="0" borderId="46" xfId="12" applyNumberFormat="1" applyBorder="1" applyProtection="1"/>
    <xf numFmtId="179" fontId="59" fillId="0" borderId="2" xfId="12" applyNumberFormat="1" applyFont="1" applyBorder="1" applyProtection="1"/>
    <xf numFmtId="0" fontId="7" fillId="0" borderId="48" xfId="12" applyFont="1" applyBorder="1" applyAlignment="1" applyProtection="1">
      <alignment horizontal="center" vertical="center" wrapText="1"/>
    </xf>
    <xf numFmtId="0" fontId="4" fillId="8" borderId="50" xfId="12" applyFill="1" applyBorder="1" applyAlignment="1" applyProtection="1">
      <alignment horizontal="center"/>
      <protection locked="0"/>
    </xf>
    <xf numFmtId="179" fontId="4" fillId="8" borderId="50" xfId="12" applyNumberFormat="1" applyFill="1" applyBorder="1" applyProtection="1">
      <protection locked="0"/>
    </xf>
    <xf numFmtId="0" fontId="7" fillId="0" borderId="12" xfId="12" applyFont="1" applyBorder="1" applyProtection="1">
      <protection locked="0"/>
    </xf>
    <xf numFmtId="179" fontId="7" fillId="8" borderId="13" xfId="12" applyNumberFormat="1" applyFont="1" applyFill="1" applyBorder="1" applyProtection="1">
      <protection locked="0"/>
    </xf>
    <xf numFmtId="0" fontId="60" fillId="0" borderId="0" xfId="12" applyFont="1" applyProtection="1">
      <protection locked="0"/>
    </xf>
    <xf numFmtId="0" fontId="4" fillId="8" borderId="17" xfId="12" applyFont="1" applyFill="1" applyBorder="1" applyAlignment="1" applyProtection="1">
      <alignment vertical="top" wrapText="1"/>
      <protection locked="0"/>
    </xf>
    <xf numFmtId="0" fontId="4" fillId="8" borderId="7" xfId="12" applyFill="1" applyBorder="1" applyAlignment="1" applyProtection="1">
      <alignment horizontal="center"/>
      <protection locked="0"/>
    </xf>
    <xf numFmtId="0" fontId="7" fillId="0" borderId="0" xfId="12" applyFont="1" applyBorder="1" applyAlignment="1" applyProtection="1">
      <alignment horizontal="center"/>
      <protection locked="0"/>
    </xf>
    <xf numFmtId="49" fontId="4" fillId="0" borderId="0" xfId="12" applyNumberFormat="1" applyFill="1" applyBorder="1" applyAlignment="1" applyProtection="1">
      <protection locked="0"/>
    </xf>
    <xf numFmtId="0" fontId="4" fillId="0" borderId="0" xfId="12" applyFill="1" applyBorder="1" applyAlignment="1" applyProtection="1">
      <protection locked="0"/>
    </xf>
    <xf numFmtId="0" fontId="59" fillId="0" borderId="12" xfId="12" applyFont="1" applyFill="1" applyBorder="1" applyAlignment="1" applyProtection="1">
      <alignment horizontal="center" vertical="center" wrapText="1"/>
    </xf>
    <xf numFmtId="0" fontId="7" fillId="0" borderId="21" xfId="12" applyFont="1" applyBorder="1" applyAlignment="1" applyProtection="1">
      <alignment horizontal="center" vertical="center" wrapText="1"/>
    </xf>
    <xf numFmtId="3" fontId="4" fillId="8" borderId="16" xfId="12" applyNumberFormat="1" applyFill="1" applyBorder="1" applyProtection="1">
      <protection locked="0"/>
    </xf>
    <xf numFmtId="0" fontId="4" fillId="8" borderId="14" xfId="12" applyFill="1" applyBorder="1" applyAlignment="1" applyProtection="1">
      <alignment vertical="top" wrapText="1"/>
      <protection locked="0"/>
    </xf>
    <xf numFmtId="179" fontId="4" fillId="8" borderId="19" xfId="12" applyNumberFormat="1" applyFill="1" applyBorder="1" applyProtection="1">
      <protection locked="0"/>
    </xf>
    <xf numFmtId="179" fontId="4" fillId="8" borderId="7" xfId="12" applyNumberFormat="1" applyFill="1" applyBorder="1" applyProtection="1">
      <protection locked="0"/>
    </xf>
    <xf numFmtId="3" fontId="4" fillId="8" borderId="7" xfId="12" applyNumberFormat="1" applyFill="1" applyBorder="1" applyProtection="1">
      <protection locked="0"/>
    </xf>
    <xf numFmtId="0" fontId="4" fillId="8" borderId="24" xfId="12" applyFill="1" applyBorder="1" applyAlignment="1" applyProtection="1">
      <alignment vertical="top" wrapText="1"/>
      <protection locked="0"/>
    </xf>
    <xf numFmtId="0" fontId="4" fillId="8" borderId="15" xfId="12" applyFill="1" applyBorder="1" applyAlignment="1" applyProtection="1">
      <alignment vertical="top" wrapText="1"/>
      <protection locked="0"/>
    </xf>
    <xf numFmtId="0" fontId="4" fillId="0" borderId="31" xfId="12" applyBorder="1" applyAlignment="1" applyProtection="1">
      <alignment horizontal="right"/>
      <protection locked="0"/>
    </xf>
    <xf numFmtId="0" fontId="4" fillId="0" borderId="60" xfId="12" applyBorder="1" applyAlignment="1" applyProtection="1">
      <alignment horizontal="right"/>
      <protection locked="0"/>
    </xf>
    <xf numFmtId="179" fontId="4" fillId="0" borderId="16" xfId="12" applyNumberFormat="1" applyFill="1" applyBorder="1" applyProtection="1"/>
    <xf numFmtId="0" fontId="4" fillId="8" borderId="17" xfId="12" applyFill="1" applyBorder="1" applyAlignment="1" applyProtection="1">
      <alignment vertical="top" wrapText="1"/>
      <protection locked="0"/>
    </xf>
    <xf numFmtId="179" fontId="4" fillId="0" borderId="7" xfId="12" applyNumberFormat="1" applyFill="1" applyBorder="1" applyProtection="1"/>
    <xf numFmtId="179" fontId="4" fillId="8" borderId="10" xfId="12" applyNumberFormat="1" applyFill="1" applyBorder="1" applyProtection="1">
      <protection locked="0"/>
    </xf>
    <xf numFmtId="179" fontId="4" fillId="8" borderId="9" xfId="12" applyNumberFormat="1" applyFill="1" applyBorder="1" applyProtection="1">
      <protection locked="0"/>
    </xf>
    <xf numFmtId="179" fontId="4" fillId="8" borderId="11" xfId="12" applyNumberFormat="1" applyFill="1" applyBorder="1" applyProtection="1">
      <protection locked="0"/>
    </xf>
    <xf numFmtId="179" fontId="4" fillId="0" borderId="9" xfId="12" applyNumberFormat="1" applyBorder="1" applyProtection="1"/>
    <xf numFmtId="179" fontId="4" fillId="0" borderId="11" xfId="12" applyNumberFormat="1" applyBorder="1" applyProtection="1"/>
    <xf numFmtId="0" fontId="7" fillId="0" borderId="13" xfId="12" applyFont="1" applyBorder="1" applyAlignment="1" applyProtection="1">
      <alignment horizontal="center" vertical="center"/>
    </xf>
    <xf numFmtId="0" fontId="7" fillId="0" borderId="88" xfId="12" applyFont="1" applyFill="1" applyBorder="1" applyAlignment="1" applyProtection="1">
      <alignment horizontal="center" vertical="top" wrapText="1"/>
    </xf>
    <xf numFmtId="0" fontId="7" fillId="0" borderId="18" xfId="12" applyFont="1" applyBorder="1" applyAlignment="1" applyProtection="1">
      <alignment horizontal="center" wrapText="1"/>
    </xf>
    <xf numFmtId="0" fontId="7" fillId="0" borderId="13" xfId="12" applyFont="1" applyBorder="1" applyProtection="1"/>
    <xf numFmtId="0" fontId="4" fillId="8" borderId="20" xfId="12" applyFill="1" applyBorder="1" applyAlignment="1" applyProtection="1">
      <alignment horizontal="center" vertical="top" wrapText="1"/>
      <protection locked="0"/>
    </xf>
    <xf numFmtId="169" fontId="4" fillId="8" borderId="20" xfId="12" applyNumberFormat="1" applyFill="1" applyBorder="1" applyAlignment="1" applyProtection="1">
      <alignment horizontal="center" vertical="top" wrapText="1"/>
      <protection locked="0"/>
    </xf>
    <xf numFmtId="169" fontId="4" fillId="8" borderId="16" xfId="12" applyNumberFormat="1" applyFill="1" applyBorder="1" applyAlignment="1" applyProtection="1">
      <alignment horizontal="center"/>
      <protection locked="0"/>
    </xf>
    <xf numFmtId="0" fontId="4" fillId="8" borderId="19" xfId="12" applyFill="1" applyBorder="1" applyAlignment="1" applyProtection="1">
      <alignment horizontal="center" vertical="top" wrapText="1"/>
      <protection locked="0"/>
    </xf>
    <xf numFmtId="169" fontId="4" fillId="8" borderId="19" xfId="12" applyNumberFormat="1" applyFill="1" applyBorder="1" applyAlignment="1" applyProtection="1">
      <alignment horizontal="center" vertical="top" wrapText="1"/>
      <protection locked="0"/>
    </xf>
    <xf numFmtId="169" fontId="4" fillId="8" borderId="7" xfId="12" applyNumberFormat="1" applyFill="1" applyBorder="1" applyAlignment="1" applyProtection="1">
      <alignment horizontal="center"/>
      <protection locked="0"/>
    </xf>
    <xf numFmtId="0" fontId="4" fillId="0" borderId="0" xfId="12" applyBorder="1" applyAlignment="1" applyProtection="1">
      <alignment horizontal="right"/>
      <protection locked="0"/>
    </xf>
    <xf numFmtId="179" fontId="59" fillId="0" borderId="0" xfId="12" applyNumberFormat="1" applyFont="1" applyFill="1" applyBorder="1" applyProtection="1">
      <protection locked="0"/>
    </xf>
    <xf numFmtId="0" fontId="7" fillId="0" borderId="7" xfId="12" applyFont="1" applyBorder="1" applyAlignment="1" applyProtection="1">
      <alignment horizontal="center" vertical="center" wrapText="1"/>
    </xf>
    <xf numFmtId="0" fontId="4" fillId="0" borderId="7" xfId="12" applyBorder="1" applyProtection="1">
      <protection locked="0"/>
    </xf>
    <xf numFmtId="179" fontId="4" fillId="0" borderId="7" xfId="12" applyNumberFormat="1" applyBorder="1" applyProtection="1">
      <protection locked="0"/>
    </xf>
    <xf numFmtId="0" fontId="4" fillId="8" borderId="0" xfId="12" applyFill="1" applyProtection="1">
      <protection locked="0"/>
    </xf>
    <xf numFmtId="169" fontId="17" fillId="8" borderId="72" xfId="3" applyNumberFormat="1" applyFont="1" applyFill="1" applyBorder="1" applyAlignment="1" applyProtection="1">
      <alignment horizontal="right" vertical="center"/>
      <protection locked="0"/>
    </xf>
    <xf numFmtId="0" fontId="17" fillId="0" borderId="12" xfId="0" applyFont="1" applyFill="1" applyBorder="1" applyAlignment="1" applyProtection="1">
      <alignment horizontal="center" wrapText="1"/>
      <protection locked="0"/>
    </xf>
    <xf numFmtId="0" fontId="17" fillId="0" borderId="70" xfId="0" applyFont="1" applyFill="1" applyBorder="1" applyAlignment="1" applyProtection="1">
      <alignment vertical="center" wrapText="1"/>
      <protection locked="0"/>
    </xf>
    <xf numFmtId="0" fontId="15" fillId="8" borderId="0" xfId="0" applyFont="1" applyFill="1" applyBorder="1" applyProtection="1">
      <protection locked="0"/>
    </xf>
    <xf numFmtId="0" fontId="15" fillId="8" borderId="0" xfId="0" applyFont="1" applyFill="1" applyBorder="1" applyAlignment="1" applyProtection="1">
      <alignment horizontal="center"/>
      <protection locked="0"/>
    </xf>
    <xf numFmtId="0" fontId="16" fillId="3" borderId="0" xfId="0" applyFont="1" applyFill="1" applyBorder="1" applyAlignment="1" applyProtection="1">
      <alignment horizontal="right"/>
      <protection locked="0"/>
    </xf>
    <xf numFmtId="0" fontId="27" fillId="0" borderId="0" xfId="0" applyFont="1" applyFill="1" applyBorder="1" applyAlignment="1" applyProtection="1">
      <alignment horizontal="center"/>
      <protection locked="0"/>
    </xf>
    <xf numFmtId="0" fontId="15" fillId="8" borderId="0" xfId="0" applyFont="1" applyFill="1" applyBorder="1" applyAlignment="1" applyProtection="1">
      <alignment horizontal="center" vertical="top" wrapText="1"/>
      <protection locked="0"/>
    </xf>
    <xf numFmtId="0" fontId="17" fillId="8" borderId="0" xfId="0" applyFont="1" applyFill="1" applyBorder="1" applyAlignment="1" applyProtection="1">
      <alignment vertical="center"/>
      <protection locked="0"/>
    </xf>
    <xf numFmtId="0" fontId="15" fillId="8" borderId="0" xfId="0" applyFont="1" applyFill="1" applyBorder="1" applyAlignment="1" applyProtection="1">
      <alignment horizontal="left" vertical="top" wrapText="1"/>
      <protection locked="0"/>
    </xf>
    <xf numFmtId="0" fontId="17" fillId="0" borderId="0" xfId="0" applyFont="1" applyBorder="1" applyAlignment="1" applyProtection="1">
      <alignment horizontal="center" vertical="center" wrapText="1"/>
      <protection locked="0"/>
    </xf>
    <xf numFmtId="169" fontId="17" fillId="8" borderId="0" xfId="3" applyNumberFormat="1" applyFont="1" applyFill="1" applyBorder="1" applyAlignment="1" applyProtection="1">
      <alignment horizontal="left" vertical="center" wrapText="1"/>
      <protection locked="0"/>
    </xf>
    <xf numFmtId="169" fontId="17" fillId="8" borderId="0" xfId="3" applyNumberFormat="1" applyFont="1" applyFill="1" applyBorder="1" applyAlignment="1" applyProtection="1">
      <alignment horizontal="center" vertical="center" wrapText="1"/>
      <protection locked="0"/>
    </xf>
    <xf numFmtId="0" fontId="17" fillId="0" borderId="0" xfId="0" applyFont="1" applyFill="1" applyBorder="1" applyAlignment="1" applyProtection="1">
      <alignment horizontal="center" wrapText="1"/>
      <protection locked="0"/>
    </xf>
    <xf numFmtId="0" fontId="17" fillId="0" borderId="0" xfId="0" applyFont="1" applyFill="1" applyBorder="1" applyAlignment="1" applyProtection="1">
      <alignment horizontal="center" vertical="center"/>
      <protection locked="0"/>
    </xf>
    <xf numFmtId="0" fontId="27" fillId="0" borderId="0" xfId="0" applyFont="1" applyFill="1" applyBorder="1" applyAlignment="1" applyProtection="1">
      <alignment horizontal="center" wrapText="1"/>
      <protection locked="0"/>
    </xf>
    <xf numFmtId="0" fontId="20" fillId="8" borderId="0" xfId="0" applyFont="1" applyFill="1" applyBorder="1" applyAlignment="1" applyProtection="1">
      <alignment horizontal="center"/>
      <protection locked="0"/>
    </xf>
    <xf numFmtId="0" fontId="27" fillId="0" borderId="0" xfId="0" applyFont="1" applyFill="1" applyBorder="1" applyAlignment="1" applyProtection="1">
      <alignment horizontal="center" wrapText="1"/>
    </xf>
    <xf numFmtId="177" fontId="44" fillId="4" borderId="0" xfId="3" applyNumberFormat="1" applyFont="1" applyFill="1" applyBorder="1" applyAlignment="1" applyProtection="1">
      <alignment horizontal="center" wrapText="1"/>
    </xf>
    <xf numFmtId="171" fontId="44" fillId="4" borderId="0" xfId="3" applyNumberFormat="1" applyFont="1" applyFill="1" applyBorder="1" applyAlignment="1" applyProtection="1">
      <alignment horizontal="center" wrapText="1"/>
    </xf>
    <xf numFmtId="169" fontId="17" fillId="8" borderId="0" xfId="3" applyNumberFormat="1" applyFont="1" applyFill="1" applyBorder="1" applyAlignment="1" applyProtection="1">
      <alignment horizontal="center" vertical="center"/>
      <protection locked="0"/>
    </xf>
    <xf numFmtId="0" fontId="15" fillId="0" borderId="0" xfId="0" applyFont="1" applyFill="1" applyBorder="1" applyProtection="1">
      <protection locked="0"/>
    </xf>
    <xf numFmtId="0" fontId="17" fillId="0" borderId="0" xfId="0" applyFont="1" applyBorder="1" applyAlignment="1" applyProtection="1">
      <alignment horizontal="left" vertical="center" indent="1"/>
      <protection locked="0"/>
    </xf>
    <xf numFmtId="3" fontId="17" fillId="0" borderId="0" xfId="0" applyNumberFormat="1" applyFont="1" applyBorder="1" applyProtection="1"/>
    <xf numFmtId="0" fontId="11" fillId="0" borderId="73" xfId="8" applyFont="1" applyFill="1" applyProtection="1"/>
    <xf numFmtId="0" fontId="11" fillId="0" borderId="73" xfId="8" applyFont="1" applyFill="1" applyAlignment="1" applyProtection="1">
      <alignment horizontal="center"/>
    </xf>
    <xf numFmtId="3" fontId="11" fillId="0" borderId="73" xfId="8" applyNumberFormat="1" applyFont="1" applyFill="1" applyAlignment="1" applyProtection="1">
      <alignment horizontal="center"/>
    </xf>
    <xf numFmtId="3" fontId="11" fillId="0" borderId="73" xfId="8" applyNumberFormat="1" applyFont="1" applyFill="1" applyAlignment="1" applyProtection="1">
      <alignment horizontal="right"/>
    </xf>
    <xf numFmtId="0" fontId="17" fillId="0" borderId="7" xfId="0" applyFont="1" applyFill="1" applyBorder="1" applyAlignment="1" applyProtection="1">
      <alignment horizontal="center" wrapText="1"/>
      <protection locked="0"/>
    </xf>
    <xf numFmtId="0" fontId="17" fillId="0" borderId="16" xfId="0" applyFont="1" applyFill="1" applyBorder="1" applyAlignment="1" applyProtection="1">
      <alignment horizontal="center" wrapText="1"/>
      <protection locked="0"/>
    </xf>
    <xf numFmtId="0" fontId="17" fillId="0" borderId="7" xfId="0" applyFont="1" applyFill="1" applyBorder="1" applyAlignment="1" applyProtection="1">
      <alignment wrapText="1"/>
      <protection locked="0"/>
    </xf>
    <xf numFmtId="0" fontId="15" fillId="8" borderId="6" xfId="0" applyFont="1" applyFill="1" applyBorder="1" applyAlignment="1" applyProtection="1">
      <protection locked="0"/>
    </xf>
    <xf numFmtId="0" fontId="15" fillId="8" borderId="6" xfId="0" applyFont="1" applyFill="1" applyBorder="1" applyProtection="1">
      <protection locked="0"/>
    </xf>
    <xf numFmtId="0" fontId="11" fillId="0" borderId="33" xfId="0" applyFont="1" applyBorder="1" applyAlignment="1" applyProtection="1">
      <alignment horizontal="left"/>
      <protection locked="0"/>
    </xf>
    <xf numFmtId="169" fontId="11" fillId="0" borderId="7" xfId="4" applyNumberFormat="1" applyFont="1" applyBorder="1" applyAlignment="1">
      <alignment vertical="top" wrapText="1"/>
    </xf>
    <xf numFmtId="169" fontId="11" fillId="0" borderId="7" xfId="4" applyNumberFormat="1" applyFont="1" applyBorder="1" applyAlignment="1">
      <alignment vertical="top" wrapText="1"/>
    </xf>
    <xf numFmtId="0" fontId="17" fillId="0" borderId="6" xfId="0" applyFont="1" applyFill="1" applyBorder="1" applyAlignment="1" applyProtection="1">
      <alignment horizontal="right" vertical="center"/>
      <protection locked="0"/>
    </xf>
    <xf numFmtId="169" fontId="17" fillId="4" borderId="26" xfId="3" applyNumberFormat="1" applyFont="1" applyFill="1" applyBorder="1" applyAlignment="1" applyProtection="1">
      <alignment vertical="center" wrapText="1"/>
      <protection locked="0"/>
    </xf>
    <xf numFmtId="164" fontId="11" fillId="10" borderId="92" xfId="8" applyNumberFormat="1" applyFont="1" applyBorder="1" applyAlignment="1" applyProtection="1">
      <protection locked="0"/>
    </xf>
    <xf numFmtId="164" fontId="11" fillId="10" borderId="93" xfId="8" applyNumberFormat="1" applyFont="1" applyBorder="1" applyAlignment="1" applyProtection="1">
      <protection locked="0"/>
    </xf>
    <xf numFmtId="164" fontId="11" fillId="10" borderId="89" xfId="8" applyNumberFormat="1" applyFont="1" applyBorder="1" applyAlignment="1" applyProtection="1">
      <protection locked="0"/>
    </xf>
    <xf numFmtId="164" fontId="11" fillId="0" borderId="94" xfId="8" applyNumberFormat="1" applyFont="1" applyFill="1" applyBorder="1" applyAlignment="1" applyProtection="1">
      <protection locked="0"/>
    </xf>
    <xf numFmtId="0" fontId="62" fillId="0" borderId="29" xfId="0" applyFont="1" applyFill="1" applyBorder="1" applyProtection="1"/>
    <xf numFmtId="0" fontId="62" fillId="0" borderId="66" xfId="0" applyFont="1" applyFill="1" applyBorder="1" applyProtection="1"/>
    <xf numFmtId="0" fontId="62" fillId="0" borderId="3" xfId="0" applyFont="1" applyFill="1" applyBorder="1" applyProtection="1"/>
    <xf numFmtId="179" fontId="59" fillId="8" borderId="0" xfId="12" applyNumberFormat="1" applyFont="1" applyFill="1" applyBorder="1" applyProtection="1"/>
    <xf numFmtId="179" fontId="59" fillId="0" borderId="29" xfId="12" applyNumberFormat="1" applyFont="1" applyBorder="1" applyProtection="1"/>
    <xf numFmtId="179" fontId="59" fillId="8" borderId="2" xfId="12" applyNumberFormat="1" applyFont="1" applyFill="1" applyBorder="1" applyProtection="1"/>
    <xf numFmtId="0" fontId="4" fillId="8" borderId="2" xfId="12" applyFill="1" applyBorder="1" applyProtection="1">
      <protection locked="0"/>
    </xf>
    <xf numFmtId="0" fontId="64" fillId="0" borderId="0" xfId="12" applyFont="1" applyProtection="1">
      <protection locked="0"/>
    </xf>
    <xf numFmtId="0" fontId="4" fillId="8" borderId="15" xfId="12" applyFont="1" applyFill="1" applyBorder="1" applyAlignment="1" applyProtection="1">
      <alignment vertical="top"/>
      <protection locked="0"/>
    </xf>
    <xf numFmtId="179" fontId="4" fillId="0" borderId="0" xfId="12" applyNumberFormat="1" applyProtection="1">
      <protection locked="0"/>
    </xf>
    <xf numFmtId="165" fontId="4" fillId="0" borderId="0" xfId="12" applyNumberFormat="1" applyProtection="1">
      <protection locked="0"/>
    </xf>
    <xf numFmtId="0" fontId="15" fillId="8" borderId="41" xfId="0" applyFont="1" applyFill="1" applyBorder="1" applyAlignment="1" applyProtection="1">
      <alignment vertical="top" wrapText="1"/>
      <protection locked="0"/>
    </xf>
    <xf numFmtId="0" fontId="17" fillId="8" borderId="7" xfId="0" applyFont="1" applyFill="1" applyBorder="1" applyAlignment="1" applyProtection="1">
      <alignment horizontal="center" wrapText="1"/>
      <protection locked="0"/>
    </xf>
    <xf numFmtId="0" fontId="1" fillId="0" borderId="0" xfId="9" applyFont="1" applyBorder="1"/>
    <xf numFmtId="0" fontId="27" fillId="0" borderId="7" xfId="0" applyFont="1" applyFill="1" applyBorder="1" applyAlignment="1" applyProtection="1">
      <alignment horizontal="center" wrapText="1"/>
    </xf>
    <xf numFmtId="0" fontId="27" fillId="0" borderId="7" xfId="0" applyFont="1" applyFill="1" applyBorder="1" applyAlignment="1" applyProtection="1">
      <alignment horizontal="center" wrapText="1"/>
    </xf>
    <xf numFmtId="0" fontId="32" fillId="0" borderId="39" xfId="0" applyFont="1" applyFill="1" applyBorder="1" applyAlignment="1">
      <alignment horizontal="center" vertical="top" wrapText="1"/>
    </xf>
    <xf numFmtId="0" fontId="32" fillId="0" borderId="50" xfId="0" applyFont="1" applyFill="1" applyBorder="1" applyAlignment="1">
      <alignment horizontal="center" vertical="top" wrapText="1"/>
    </xf>
    <xf numFmtId="0" fontId="32" fillId="0" borderId="37" xfId="0" applyFont="1" applyFill="1" applyBorder="1" applyAlignment="1">
      <alignment horizontal="center" vertical="top" wrapText="1"/>
    </xf>
    <xf numFmtId="0" fontId="39" fillId="0" borderId="50" xfId="0" applyFont="1" applyFill="1" applyBorder="1" applyAlignment="1">
      <alignment horizontal="left" vertical="top" wrapText="1"/>
    </xf>
    <xf numFmtId="0" fontId="39" fillId="0" borderId="37" xfId="0" applyFont="1" applyFill="1" applyBorder="1" applyAlignment="1">
      <alignment horizontal="left" vertical="top" wrapText="1"/>
    </xf>
    <xf numFmtId="0" fontId="39" fillId="0" borderId="7" xfId="0" applyFont="1" applyFill="1" applyBorder="1" applyAlignment="1">
      <alignment horizontal="left" vertical="top" wrapText="1"/>
    </xf>
    <xf numFmtId="0" fontId="39" fillId="0" borderId="9" xfId="0" applyFont="1" applyFill="1" applyBorder="1" applyAlignment="1">
      <alignment horizontal="left" vertical="top" wrapText="1"/>
    </xf>
    <xf numFmtId="0" fontId="39" fillId="0" borderId="49" xfId="0" applyFont="1" applyFill="1" applyBorder="1" applyAlignment="1">
      <alignment horizontal="left" vertical="top" wrapText="1"/>
    </xf>
    <xf numFmtId="17" fontId="39" fillId="0" borderId="49" xfId="0" applyNumberFormat="1" applyFont="1" applyFill="1" applyBorder="1" applyAlignment="1">
      <alignment horizontal="left" vertical="top" wrapText="1"/>
    </xf>
    <xf numFmtId="0" fontId="32" fillId="0" borderId="36" xfId="0" applyFont="1" applyFill="1" applyBorder="1" applyAlignment="1">
      <alignment horizontal="center" vertical="top" wrapText="1"/>
    </xf>
    <xf numFmtId="0" fontId="32" fillId="0" borderId="17" xfId="0" applyFont="1" applyFill="1" applyBorder="1" applyAlignment="1">
      <alignment horizontal="center" vertical="top" wrapText="1"/>
    </xf>
    <xf numFmtId="0" fontId="32" fillId="0" borderId="7" xfId="0" applyFont="1" applyFill="1" applyBorder="1" applyAlignment="1">
      <alignment horizontal="center" vertical="top" wrapText="1"/>
    </xf>
    <xf numFmtId="0" fontId="32" fillId="0" borderId="9" xfId="0" applyFont="1" applyFill="1" applyBorder="1" applyAlignment="1">
      <alignment horizontal="center" vertical="top" wrapText="1"/>
    </xf>
    <xf numFmtId="0" fontId="32" fillId="0" borderId="40" xfId="0" applyFont="1" applyFill="1" applyBorder="1" applyAlignment="1">
      <alignment horizontal="center" vertical="top" wrapText="1"/>
    </xf>
    <xf numFmtId="0" fontId="32" fillId="0" borderId="49" xfId="0" applyFont="1" applyFill="1" applyBorder="1" applyAlignment="1">
      <alignment horizontal="center" vertical="top" wrapText="1"/>
    </xf>
    <xf numFmtId="0" fontId="32" fillId="0" borderId="38" xfId="0" applyFont="1" applyFill="1" applyBorder="1" applyAlignment="1">
      <alignment horizontal="center" vertical="top" wrapText="1"/>
    </xf>
    <xf numFmtId="0" fontId="33" fillId="0" borderId="4" xfId="0" applyFont="1" applyFill="1" applyBorder="1" applyAlignment="1">
      <alignment horizontal="left" vertical="center" wrapText="1" indent="1"/>
    </xf>
    <xf numFmtId="0" fontId="33" fillId="0" borderId="58" xfId="0" applyFont="1" applyFill="1" applyBorder="1" applyAlignment="1">
      <alignment horizontal="left" vertical="center" wrapText="1" indent="1"/>
    </xf>
    <xf numFmtId="0" fontId="33" fillId="0" borderId="21" xfId="0" applyFont="1" applyFill="1" applyBorder="1" applyAlignment="1">
      <alignment horizontal="left" vertical="center" wrapText="1" indent="1"/>
    </xf>
    <xf numFmtId="0" fontId="33" fillId="0" borderId="7" xfId="0" applyFont="1" applyFill="1" applyBorder="1" applyAlignment="1">
      <alignment horizontal="left" vertical="center" wrapText="1"/>
    </xf>
    <xf numFmtId="0" fontId="33" fillId="0" borderId="7" xfId="4" applyFont="1" applyFill="1" applyBorder="1" applyAlignment="1">
      <alignment horizontal="left" vertical="center" wrapText="1"/>
    </xf>
    <xf numFmtId="14" fontId="8" fillId="0" borderId="0" xfId="4" applyNumberFormat="1" applyFont="1" applyFill="1" applyAlignment="1">
      <alignment horizontal="right" vertical="top" wrapText="1"/>
    </xf>
    <xf numFmtId="0" fontId="8" fillId="0" borderId="0" xfId="4" applyFont="1" applyFill="1" applyAlignment="1">
      <alignment horizontal="right" vertical="top" wrapText="1"/>
    </xf>
    <xf numFmtId="0" fontId="33" fillId="0" borderId="7" xfId="4" applyFont="1" applyFill="1" applyBorder="1" applyAlignment="1">
      <alignment horizontal="center" vertical="top" wrapText="1"/>
    </xf>
    <xf numFmtId="0" fontId="32" fillId="0" borderId="7" xfId="4" applyFont="1" applyFill="1" applyBorder="1" applyAlignment="1">
      <alignment horizontal="center" vertical="top" wrapText="1"/>
    </xf>
    <xf numFmtId="0" fontId="33" fillId="0" borderId="7" xfId="4" applyFont="1" applyFill="1" applyBorder="1" applyAlignment="1">
      <alignment horizontal="left" vertical="top" wrapText="1"/>
    </xf>
    <xf numFmtId="0" fontId="11" fillId="0" borderId="24" xfId="0" applyFont="1" applyBorder="1" applyAlignment="1" applyProtection="1">
      <alignment horizontal="left"/>
    </xf>
    <xf numFmtId="0" fontId="11" fillId="0" borderId="20" xfId="0" applyFont="1" applyBorder="1" applyAlignment="1" applyProtection="1">
      <alignment horizontal="left"/>
    </xf>
    <xf numFmtId="0" fontId="11" fillId="0" borderId="44" xfId="0" applyFont="1" applyBorder="1" applyAlignment="1" applyProtection="1">
      <alignment horizontal="left"/>
    </xf>
    <xf numFmtId="0" fontId="11" fillId="0" borderId="28" xfId="0" applyFont="1" applyBorder="1" applyAlignment="1" applyProtection="1">
      <alignment horizontal="left"/>
    </xf>
    <xf numFmtId="0" fontId="11" fillId="0" borderId="33" xfId="0" applyFont="1" applyBorder="1" applyAlignment="1" applyProtection="1">
      <alignment horizontal="left"/>
    </xf>
    <xf numFmtId="0" fontId="11" fillId="0" borderId="59" xfId="0" applyFont="1" applyBorder="1" applyAlignment="1" applyProtection="1">
      <alignment horizontal="left"/>
    </xf>
    <xf numFmtId="0" fontId="61" fillId="0" borderId="0" xfId="1" applyFont="1" applyAlignment="1" applyProtection="1"/>
    <xf numFmtId="3" fontId="17" fillId="0" borderId="7" xfId="0" applyNumberFormat="1" applyFont="1" applyBorder="1" applyAlignment="1" applyProtection="1">
      <alignment horizontal="right"/>
      <protection locked="0"/>
    </xf>
    <xf numFmtId="0" fontId="17" fillId="0" borderId="7" xfId="0" applyFont="1" applyBorder="1" applyAlignment="1" applyProtection="1">
      <alignment horizontal="right"/>
      <protection locked="0"/>
    </xf>
    <xf numFmtId="0" fontId="17" fillId="0" borderId="33" xfId="0" applyFont="1" applyBorder="1" applyAlignment="1" applyProtection="1">
      <alignment horizontal="center"/>
      <protection locked="0"/>
    </xf>
    <xf numFmtId="0" fontId="17" fillId="0" borderId="0" xfId="0" applyFont="1" applyBorder="1" applyAlignment="1" applyProtection="1">
      <alignment horizontal="center"/>
      <protection locked="0"/>
    </xf>
    <xf numFmtId="0" fontId="17" fillId="0" borderId="34"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8" xfId="0" applyFont="1" applyBorder="1" applyAlignment="1" applyProtection="1">
      <alignment horizontal="center"/>
      <protection locked="0"/>
    </xf>
    <xf numFmtId="0" fontId="17" fillId="0" borderId="19" xfId="0" applyFont="1" applyBorder="1" applyAlignment="1" applyProtection="1">
      <alignment horizontal="center"/>
      <protection locked="0"/>
    </xf>
    <xf numFmtId="0" fontId="11" fillId="0" borderId="73" xfId="8" applyFont="1" applyFill="1" applyAlignment="1" applyProtection="1">
      <alignment horizontal="left"/>
    </xf>
    <xf numFmtId="0" fontId="11" fillId="0" borderId="89" xfId="8" applyFont="1" applyFill="1" applyBorder="1" applyAlignment="1" applyProtection="1">
      <alignment horizontal="left" vertical="center"/>
    </xf>
    <xf numFmtId="0" fontId="11" fillId="0" borderId="90" xfId="8" applyFont="1" applyFill="1" applyBorder="1" applyAlignment="1" applyProtection="1">
      <alignment horizontal="left" vertical="center"/>
    </xf>
    <xf numFmtId="0" fontId="11" fillId="0" borderId="91" xfId="8" applyFont="1" applyFill="1" applyBorder="1" applyAlignment="1" applyProtection="1">
      <alignment horizontal="left" vertical="center"/>
    </xf>
    <xf numFmtId="3" fontId="17" fillId="0" borderId="17" xfId="0" applyNumberFormat="1" applyFont="1" applyFill="1" applyBorder="1" applyAlignment="1" applyProtection="1">
      <alignment horizontal="left" vertical="center" indent="1"/>
    </xf>
    <xf numFmtId="3" fontId="17" fillId="0" borderId="7" xfId="0" applyNumberFormat="1" applyFont="1" applyFill="1" applyBorder="1" applyAlignment="1" applyProtection="1">
      <alignment horizontal="left" vertical="center" indent="1"/>
    </xf>
    <xf numFmtId="174" fontId="17" fillId="3" borderId="26" xfId="3" applyNumberFormat="1" applyFont="1" applyFill="1" applyBorder="1" applyAlignment="1" applyProtection="1">
      <alignment horizontal="right" vertical="center"/>
    </xf>
    <xf numFmtId="174" fontId="17" fillId="3" borderId="16" xfId="3" applyNumberFormat="1" applyFont="1" applyFill="1" applyBorder="1" applyAlignment="1" applyProtection="1">
      <alignment horizontal="right" vertical="center"/>
    </xf>
    <xf numFmtId="0" fontId="10" fillId="0" borderId="33" xfId="0" applyFont="1" applyBorder="1" applyAlignment="1" applyProtection="1">
      <alignment horizontal="left" vertical="top" wrapText="1"/>
    </xf>
    <xf numFmtId="0" fontId="10" fillId="0" borderId="59" xfId="0" applyFont="1" applyBorder="1" applyAlignment="1" applyProtection="1">
      <alignment horizontal="left" vertical="top" wrapText="1"/>
    </xf>
    <xf numFmtId="174" fontId="10" fillId="0" borderId="26" xfId="3" applyNumberFormat="1" applyFont="1" applyBorder="1" applyAlignment="1" applyProtection="1">
      <alignment horizontal="left"/>
    </xf>
    <xf numFmtId="174" fontId="10" fillId="0" borderId="16" xfId="3" applyNumberFormat="1" applyFont="1" applyBorder="1" applyAlignment="1" applyProtection="1">
      <alignment horizontal="left"/>
    </xf>
    <xf numFmtId="0" fontId="15" fillId="10" borderId="73" xfId="8" applyFont="1" applyAlignment="1" applyProtection="1">
      <alignment horizontal="center"/>
      <protection locked="0"/>
    </xf>
    <xf numFmtId="0" fontId="15" fillId="8" borderId="44" xfId="0" applyFont="1" applyFill="1" applyBorder="1" applyAlignment="1" applyProtection="1">
      <alignment horizontal="left" vertical="top" wrapText="1"/>
      <protection locked="0"/>
    </xf>
    <xf numFmtId="0" fontId="15" fillId="8" borderId="27" xfId="0" applyFont="1" applyFill="1" applyBorder="1" applyAlignment="1" applyProtection="1">
      <alignment horizontal="left" vertical="top" wrapText="1"/>
      <protection locked="0"/>
    </xf>
    <xf numFmtId="0" fontId="15" fillId="8" borderId="64" xfId="0" applyFont="1" applyFill="1" applyBorder="1" applyAlignment="1" applyProtection="1">
      <alignment horizontal="left" vertical="top" wrapText="1"/>
      <protection locked="0"/>
    </xf>
    <xf numFmtId="0" fontId="17" fillId="0" borderId="17" xfId="0" applyFont="1" applyBorder="1" applyAlignment="1" applyProtection="1">
      <alignment horizontal="center"/>
      <protection locked="0"/>
    </xf>
    <xf numFmtId="0" fontId="17" fillId="0" borderId="7" xfId="0" applyFont="1" applyBorder="1" applyAlignment="1" applyProtection="1">
      <alignment horizontal="center"/>
      <protection locked="0"/>
    </xf>
    <xf numFmtId="0" fontId="17" fillId="0" borderId="6" xfId="0" applyFont="1" applyBorder="1" applyAlignment="1" applyProtection="1">
      <alignment horizontal="center"/>
      <protection locked="0"/>
    </xf>
    <xf numFmtId="0" fontId="17" fillId="0" borderId="9" xfId="0" applyFont="1" applyBorder="1" applyAlignment="1" applyProtection="1">
      <alignment horizontal="center"/>
      <protection locked="0"/>
    </xf>
    <xf numFmtId="0" fontId="15" fillId="8" borderId="35" xfId="0" applyFont="1" applyFill="1" applyBorder="1" applyAlignment="1" applyProtection="1">
      <alignment horizontal="center" vertical="top" wrapText="1"/>
      <protection locked="0"/>
    </xf>
    <xf numFmtId="0" fontId="15" fillId="8" borderId="36" xfId="0" applyFont="1" applyFill="1" applyBorder="1" applyAlignment="1" applyProtection="1">
      <alignment horizontal="center" vertical="top" wrapText="1"/>
      <protection locked="0"/>
    </xf>
    <xf numFmtId="0" fontId="15" fillId="8" borderId="1" xfId="0" applyFont="1" applyFill="1" applyBorder="1" applyAlignment="1" applyProtection="1">
      <alignment horizontal="center" vertical="top" wrapText="1"/>
      <protection locked="0"/>
    </xf>
    <xf numFmtId="0" fontId="17" fillId="8" borderId="44" xfId="0" applyFont="1" applyFill="1" applyBorder="1" applyAlignment="1" applyProtection="1">
      <alignment horizontal="center"/>
      <protection locked="0"/>
    </xf>
    <xf numFmtId="0" fontId="17" fillId="8" borderId="27" xfId="0" applyFont="1" applyFill="1" applyBorder="1" applyAlignment="1" applyProtection="1">
      <alignment horizontal="center"/>
      <protection locked="0"/>
    </xf>
    <xf numFmtId="0" fontId="17" fillId="8" borderId="64" xfId="0" applyFont="1" applyFill="1" applyBorder="1" applyAlignment="1" applyProtection="1">
      <alignment horizontal="center"/>
      <protection locked="0"/>
    </xf>
    <xf numFmtId="0" fontId="17" fillId="8" borderId="33" xfId="0" applyFont="1" applyFill="1" applyBorder="1" applyAlignment="1" applyProtection="1">
      <alignment horizontal="center"/>
      <protection locked="0"/>
    </xf>
    <xf numFmtId="0" fontId="17" fillId="8" borderId="0" xfId="0" applyFont="1" applyFill="1" applyBorder="1" applyAlignment="1" applyProtection="1">
      <alignment horizontal="center"/>
      <protection locked="0"/>
    </xf>
    <xf numFmtId="0" fontId="17" fillId="8" borderId="34" xfId="0" applyFont="1" applyFill="1" applyBorder="1" applyAlignment="1" applyProtection="1">
      <alignment horizontal="center"/>
      <protection locked="0"/>
    </xf>
    <xf numFmtId="0" fontId="17" fillId="8" borderId="35" xfId="0" applyFont="1" applyFill="1" applyBorder="1" applyAlignment="1" applyProtection="1">
      <alignment horizontal="center"/>
      <protection locked="0"/>
    </xf>
    <xf numFmtId="0" fontId="17" fillId="8" borderId="36" xfId="0" applyFont="1" applyFill="1" applyBorder="1" applyAlignment="1" applyProtection="1">
      <alignment horizontal="center"/>
      <protection locked="0"/>
    </xf>
    <xf numFmtId="0" fontId="17" fillId="8" borderId="1" xfId="0" applyFont="1" applyFill="1" applyBorder="1" applyAlignment="1" applyProtection="1">
      <alignment horizontal="center"/>
      <protection locked="0"/>
    </xf>
    <xf numFmtId="0" fontId="17" fillId="0" borderId="67" xfId="0" applyFont="1" applyFill="1" applyBorder="1" applyAlignment="1" applyProtection="1">
      <alignment horizontal="center" vertical="center"/>
      <protection locked="0"/>
    </xf>
    <xf numFmtId="0" fontId="17" fillId="0" borderId="45" xfId="0" applyFont="1" applyFill="1" applyBorder="1" applyAlignment="1" applyProtection="1">
      <alignment horizontal="center" vertical="center"/>
      <protection locked="0"/>
    </xf>
    <xf numFmtId="0" fontId="17" fillId="0" borderId="61" xfId="0" applyFont="1" applyFill="1" applyBorder="1" applyAlignment="1" applyProtection="1">
      <alignment horizontal="center" wrapText="1"/>
      <protection locked="0"/>
    </xf>
    <xf numFmtId="0" fontId="17" fillId="0" borderId="0" xfId="0" applyFont="1" applyFill="1" applyBorder="1" applyAlignment="1" applyProtection="1">
      <alignment horizontal="center" wrapText="1"/>
      <protection locked="0"/>
    </xf>
    <xf numFmtId="0" fontId="17" fillId="0" borderId="34" xfId="0" applyFont="1" applyFill="1" applyBorder="1" applyAlignment="1" applyProtection="1">
      <alignment horizontal="center" wrapText="1"/>
      <protection locked="0"/>
    </xf>
    <xf numFmtId="169" fontId="17" fillId="8" borderId="5" xfId="3" applyNumberFormat="1" applyFont="1" applyFill="1" applyBorder="1" applyAlignment="1" applyProtection="1">
      <alignment horizontal="left" vertical="center" wrapText="1"/>
      <protection locked="0"/>
    </xf>
    <xf numFmtId="169" fontId="17" fillId="8" borderId="64" xfId="3" applyNumberFormat="1" applyFont="1" applyFill="1" applyBorder="1" applyAlignment="1" applyProtection="1">
      <alignment horizontal="left" vertical="center" wrapText="1"/>
      <protection locked="0"/>
    </xf>
    <xf numFmtId="169" fontId="17" fillId="8" borderId="12" xfId="3" applyNumberFormat="1" applyFont="1" applyFill="1" applyBorder="1" applyAlignment="1" applyProtection="1">
      <alignment horizontal="center" vertical="center" wrapText="1"/>
      <protection locked="0"/>
    </xf>
    <xf numFmtId="169" fontId="17" fillId="8" borderId="13" xfId="3" applyNumberFormat="1" applyFont="1" applyFill="1" applyBorder="1" applyAlignment="1" applyProtection="1">
      <alignment horizontal="center" vertical="center" wrapText="1"/>
      <protection locked="0"/>
    </xf>
    <xf numFmtId="169" fontId="9" fillId="8" borderId="4" xfId="1" applyNumberFormat="1" applyFill="1" applyBorder="1" applyAlignment="1" applyProtection="1">
      <alignment horizontal="left" vertical="center" wrapText="1"/>
      <protection locked="0"/>
    </xf>
    <xf numFmtId="169" fontId="9" fillId="8" borderId="58" xfId="1" applyNumberFormat="1" applyFill="1" applyBorder="1" applyAlignment="1" applyProtection="1">
      <alignment horizontal="left" vertical="center" wrapText="1"/>
      <protection locked="0"/>
    </xf>
    <xf numFmtId="169" fontId="9" fillId="8" borderId="21" xfId="1" applyNumberFormat="1" applyFill="1" applyBorder="1" applyAlignment="1" applyProtection="1">
      <alignment horizontal="left" vertical="center" wrapText="1"/>
      <protection locked="0"/>
    </xf>
    <xf numFmtId="0" fontId="17" fillId="10" borderId="73" xfId="8" applyFont="1" applyAlignment="1" applyProtection="1">
      <alignment horizontal="center"/>
      <protection locked="0"/>
    </xf>
    <xf numFmtId="0" fontId="20" fillId="0" borderId="33" xfId="0" applyFont="1" applyBorder="1" applyAlignment="1" applyProtection="1">
      <alignment horizontal="center"/>
      <protection locked="0"/>
    </xf>
    <xf numFmtId="0" fontId="20" fillId="0" borderId="35" xfId="0" applyFont="1" applyBorder="1" applyAlignment="1" applyProtection="1">
      <alignment horizontal="center"/>
      <protection locked="0"/>
    </xf>
    <xf numFmtId="0" fontId="17" fillId="0" borderId="0" xfId="0" applyFont="1" applyBorder="1" applyAlignment="1" applyProtection="1">
      <alignment horizontal="center" vertical="center"/>
      <protection locked="0"/>
    </xf>
    <xf numFmtId="0" fontId="17" fillId="0" borderId="59" xfId="0" applyFont="1" applyBorder="1" applyAlignment="1" applyProtection="1">
      <alignment horizontal="center" vertical="center"/>
      <protection locked="0"/>
    </xf>
    <xf numFmtId="0" fontId="17" fillId="0" borderId="36" xfId="0" applyFont="1" applyBorder="1" applyAlignment="1" applyProtection="1">
      <alignment horizontal="center" vertical="center"/>
      <protection locked="0"/>
    </xf>
    <xf numFmtId="0" fontId="17" fillId="0" borderId="71" xfId="0" applyFont="1" applyBorder="1" applyAlignment="1" applyProtection="1">
      <alignment horizontal="center" vertical="center"/>
      <protection locked="0"/>
    </xf>
    <xf numFmtId="0" fontId="27" fillId="0" borderId="7" xfId="0" applyFont="1" applyFill="1" applyBorder="1" applyAlignment="1" applyProtection="1">
      <alignment horizontal="center" wrapText="1"/>
      <protection locked="0"/>
    </xf>
    <xf numFmtId="0" fontId="17" fillId="0" borderId="6" xfId="0" applyFont="1" applyBorder="1" applyAlignment="1" applyProtection="1">
      <alignment horizontal="center" vertical="center"/>
      <protection locked="0"/>
    </xf>
    <xf numFmtId="0" fontId="17" fillId="0" borderId="8" xfId="0" applyFont="1" applyBorder="1" applyAlignment="1" applyProtection="1">
      <alignment horizontal="center" vertical="center"/>
      <protection locked="0"/>
    </xf>
    <xf numFmtId="0" fontId="17" fillId="0" borderId="19" xfId="0" applyFont="1" applyBorder="1" applyAlignment="1" applyProtection="1">
      <alignment horizontal="center" vertical="center"/>
      <protection locked="0"/>
    </xf>
    <xf numFmtId="0" fontId="20" fillId="8" borderId="6" xfId="0" applyFont="1" applyFill="1" applyBorder="1" applyAlignment="1" applyProtection="1">
      <alignment horizontal="center"/>
      <protection locked="0"/>
    </xf>
    <xf numFmtId="0" fontId="20" fillId="8" borderId="8" xfId="0" applyFont="1" applyFill="1" applyBorder="1" applyAlignment="1" applyProtection="1">
      <alignment horizontal="center"/>
      <protection locked="0"/>
    </xf>
    <xf numFmtId="0" fontId="20" fillId="8" borderId="19" xfId="0" applyFont="1" applyFill="1" applyBorder="1" applyAlignment="1" applyProtection="1">
      <alignment horizontal="center"/>
      <protection locked="0"/>
    </xf>
    <xf numFmtId="0" fontId="27" fillId="0" borderId="7" xfId="0" applyFont="1" applyFill="1" applyBorder="1" applyAlignment="1" applyProtection="1">
      <alignment horizontal="center" wrapText="1"/>
    </xf>
    <xf numFmtId="0" fontId="27" fillId="0" borderId="6" xfId="0" applyFont="1" applyFill="1" applyBorder="1" applyAlignment="1" applyProtection="1">
      <alignment horizontal="center" vertical="top" wrapText="1"/>
    </xf>
    <xf numFmtId="0" fontId="27" fillId="0" borderId="8" xfId="0" applyFont="1" applyFill="1" applyBorder="1" applyAlignment="1" applyProtection="1">
      <alignment horizontal="center" vertical="top" wrapText="1"/>
    </xf>
    <xf numFmtId="0" fontId="27" fillId="0" borderId="19" xfId="0" applyFont="1" applyFill="1" applyBorder="1" applyAlignment="1" applyProtection="1">
      <alignment horizontal="center" vertical="top" wrapText="1"/>
    </xf>
    <xf numFmtId="0" fontId="27" fillId="0" borderId="5" xfId="0" applyFont="1" applyFill="1" applyBorder="1" applyAlignment="1" applyProtection="1">
      <alignment horizontal="center" wrapText="1"/>
    </xf>
    <xf numFmtId="0" fontId="27" fillId="0" borderId="27" xfId="0" applyFont="1" applyFill="1" applyBorder="1" applyAlignment="1" applyProtection="1">
      <alignment horizontal="center" wrapText="1"/>
    </xf>
    <xf numFmtId="0" fontId="27" fillId="0" borderId="28" xfId="0" applyFont="1" applyFill="1" applyBorder="1" applyAlignment="1" applyProtection="1">
      <alignment horizontal="center" wrapText="1"/>
    </xf>
    <xf numFmtId="0" fontId="27" fillId="0" borderId="61" xfId="0" applyFont="1" applyFill="1" applyBorder="1" applyAlignment="1" applyProtection="1">
      <alignment horizontal="center"/>
      <protection locked="0"/>
    </xf>
    <xf numFmtId="0" fontId="27" fillId="0" borderId="62" xfId="0" applyFont="1" applyFill="1" applyBorder="1" applyAlignment="1" applyProtection="1">
      <alignment horizontal="center"/>
      <protection locked="0"/>
    </xf>
    <xf numFmtId="0" fontId="27" fillId="0" borderId="63" xfId="0" applyFont="1" applyFill="1" applyBorder="1" applyAlignment="1" applyProtection="1">
      <alignment horizontal="center"/>
      <protection locked="0"/>
    </xf>
    <xf numFmtId="0" fontId="17" fillId="0" borderId="63" xfId="0" applyFont="1" applyFill="1" applyBorder="1" applyAlignment="1" applyProtection="1">
      <alignment horizontal="center" vertical="center"/>
      <protection locked="0"/>
    </xf>
    <xf numFmtId="0" fontId="17" fillId="0" borderId="22" xfId="0" applyFont="1" applyFill="1" applyBorder="1" applyAlignment="1" applyProtection="1">
      <alignment horizontal="center" vertical="center"/>
      <protection locked="0"/>
    </xf>
    <xf numFmtId="0" fontId="17" fillId="0" borderId="69" xfId="0" applyFont="1" applyBorder="1" applyAlignment="1" applyProtection="1">
      <alignment horizontal="center" vertical="center"/>
      <protection locked="0"/>
    </xf>
    <xf numFmtId="0" fontId="17" fillId="0" borderId="46" xfId="0" applyFont="1" applyBorder="1" applyAlignment="1" applyProtection="1">
      <alignment horizontal="center" vertical="center"/>
      <protection locked="0"/>
    </xf>
    <xf numFmtId="0" fontId="17" fillId="0" borderId="52" xfId="0" applyFont="1" applyBorder="1" applyAlignment="1" applyProtection="1">
      <alignment horizontal="center" vertical="center"/>
      <protection locked="0"/>
    </xf>
    <xf numFmtId="3" fontId="17" fillId="0" borderId="24" xfId="0" applyNumberFormat="1" applyFont="1" applyFill="1" applyBorder="1" applyAlignment="1" applyProtection="1">
      <alignment horizontal="center"/>
      <protection locked="0"/>
    </xf>
    <xf numFmtId="3" fontId="17" fillId="0" borderId="25" xfId="0" applyNumberFormat="1" applyFont="1" applyFill="1" applyBorder="1" applyAlignment="1" applyProtection="1">
      <alignment horizontal="center"/>
      <protection locked="0"/>
    </xf>
    <xf numFmtId="3" fontId="17" fillId="0" borderId="20" xfId="0" applyNumberFormat="1" applyFont="1" applyFill="1" applyBorder="1" applyAlignment="1" applyProtection="1">
      <alignment horizontal="center"/>
      <protection locked="0"/>
    </xf>
    <xf numFmtId="0" fontId="15" fillId="8" borderId="6" xfId="0" applyFont="1" applyFill="1" applyBorder="1" applyAlignment="1" applyProtection="1">
      <alignment horizontal="center"/>
      <protection locked="0"/>
    </xf>
    <xf numFmtId="0" fontId="15" fillId="8" borderId="19" xfId="0" applyFont="1" applyFill="1" applyBorder="1" applyAlignment="1" applyProtection="1">
      <alignment horizontal="center"/>
      <protection locked="0"/>
    </xf>
    <xf numFmtId="0" fontId="11" fillId="0" borderId="44" xfId="0" applyFont="1" applyBorder="1" applyAlignment="1" applyProtection="1">
      <alignment wrapText="1"/>
    </xf>
    <xf numFmtId="0" fontId="11" fillId="0" borderId="28" xfId="0" applyFont="1" applyBorder="1" applyAlignment="1" applyProtection="1">
      <alignment wrapText="1"/>
    </xf>
    <xf numFmtId="0" fontId="17" fillId="0" borderId="14" xfId="0" applyFont="1" applyFill="1" applyBorder="1" applyAlignment="1" applyProtection="1">
      <alignment horizontal="left"/>
      <protection locked="0"/>
    </xf>
    <xf numFmtId="0" fontId="17" fillId="0" borderId="19" xfId="0" applyFont="1" applyFill="1" applyBorder="1" applyAlignment="1" applyProtection="1">
      <alignment horizontal="left"/>
      <protection locked="0"/>
    </xf>
    <xf numFmtId="3" fontId="17" fillId="0" borderId="30" xfId="0" applyNumberFormat="1" applyFont="1" applyFill="1" applyBorder="1" applyAlignment="1" applyProtection="1">
      <alignment horizontal="center" wrapText="1"/>
      <protection locked="0"/>
    </xf>
    <xf numFmtId="3" fontId="17" fillId="0" borderId="54" xfId="0" applyNumberFormat="1" applyFont="1" applyFill="1" applyBorder="1" applyAlignment="1" applyProtection="1">
      <alignment horizontal="center" wrapText="1"/>
      <protection locked="0"/>
    </xf>
    <xf numFmtId="0" fontId="42" fillId="0" borderId="16" xfId="0" applyFont="1" applyBorder="1" applyAlignment="1" applyProtection="1">
      <alignment horizontal="center" wrapText="1"/>
      <protection locked="0"/>
    </xf>
    <xf numFmtId="0" fontId="15" fillId="8" borderId="7" xfId="0" applyFont="1" applyFill="1" applyBorder="1" applyAlignment="1" applyProtection="1">
      <alignment horizontal="center"/>
      <protection locked="0"/>
    </xf>
    <xf numFmtId="0" fontId="61" fillId="0" borderId="0" xfId="1" applyFont="1" applyAlignment="1" applyProtection="1">
      <alignment horizontal="left"/>
    </xf>
    <xf numFmtId="0" fontId="61" fillId="0" borderId="59" xfId="1" applyFont="1" applyBorder="1" applyAlignment="1" applyProtection="1">
      <alignment horizontal="left"/>
    </xf>
    <xf numFmtId="169" fontId="17" fillId="10" borderId="73" xfId="8" applyNumberFormat="1" applyFont="1" applyAlignment="1" applyProtection="1">
      <alignment horizontal="center" vertical="center"/>
      <protection locked="0"/>
    </xf>
    <xf numFmtId="169" fontId="17" fillId="8" borderId="5" xfId="3" applyNumberFormat="1" applyFont="1" applyFill="1" applyBorder="1" applyAlignment="1" applyProtection="1">
      <alignment horizontal="center" vertical="center" wrapText="1"/>
      <protection locked="0"/>
    </xf>
    <xf numFmtId="169" fontId="17" fillId="8" borderId="27" xfId="3" applyNumberFormat="1" applyFont="1" applyFill="1" applyBorder="1" applyAlignment="1" applyProtection="1">
      <alignment horizontal="center" vertical="center" wrapText="1"/>
      <protection locked="0"/>
    </xf>
    <xf numFmtId="169" fontId="17" fillId="8" borderId="28" xfId="3" applyNumberFormat="1" applyFont="1" applyFill="1" applyBorder="1" applyAlignment="1" applyProtection="1">
      <alignment horizontal="center" vertical="center" wrapText="1"/>
      <protection locked="0"/>
    </xf>
    <xf numFmtId="3" fontId="17" fillId="0" borderId="14" xfId="0" applyNumberFormat="1" applyFont="1" applyFill="1" applyBorder="1" applyAlignment="1" applyProtection="1">
      <alignment horizontal="left" vertical="center" indent="1"/>
      <protection locked="0"/>
    </xf>
    <xf numFmtId="3" fontId="17" fillId="0" borderId="19" xfId="0" applyNumberFormat="1" applyFont="1" applyFill="1" applyBorder="1" applyAlignment="1" applyProtection="1">
      <alignment horizontal="left" vertical="center" indent="1"/>
      <protection locked="0"/>
    </xf>
    <xf numFmtId="0" fontId="17" fillId="0" borderId="61" xfId="0" applyFont="1" applyFill="1" applyBorder="1" applyAlignment="1" applyProtection="1">
      <alignment horizontal="center" vertical="center"/>
      <protection locked="0"/>
    </xf>
    <xf numFmtId="0" fontId="17" fillId="0" borderId="68" xfId="0" applyFont="1" applyFill="1" applyBorder="1" applyAlignment="1" applyProtection="1">
      <alignment horizontal="center" vertical="center"/>
      <protection locked="0"/>
    </xf>
    <xf numFmtId="0" fontId="17" fillId="0" borderId="24" xfId="0" applyFont="1" applyFill="1" applyBorder="1" applyAlignment="1" applyProtection="1">
      <alignment horizontal="center" vertical="center"/>
      <protection locked="0"/>
    </xf>
    <xf numFmtId="0" fontId="17" fillId="0" borderId="20" xfId="0" applyFont="1" applyFill="1" applyBorder="1" applyAlignment="1" applyProtection="1">
      <alignment horizontal="center" vertical="center"/>
      <protection locked="0"/>
    </xf>
    <xf numFmtId="0" fontId="15" fillId="8" borderId="72" xfId="0" applyFont="1" applyFill="1" applyBorder="1" applyAlignment="1" applyProtection="1">
      <alignment horizontal="center" vertical="top" wrapText="1"/>
      <protection locked="0"/>
    </xf>
    <xf numFmtId="0" fontId="15" fillId="8" borderId="65" xfId="0" applyFont="1" applyFill="1" applyBorder="1" applyAlignment="1" applyProtection="1">
      <alignment horizontal="center" vertical="top" wrapText="1"/>
      <protection locked="0"/>
    </xf>
    <xf numFmtId="0" fontId="17" fillId="0" borderId="6" xfId="0" applyFont="1" applyFill="1" applyBorder="1" applyAlignment="1" applyProtection="1">
      <alignment horizontal="center" vertical="center" wrapText="1"/>
      <protection locked="0"/>
    </xf>
    <xf numFmtId="0" fontId="17" fillId="0" borderId="19" xfId="0" applyFont="1" applyFill="1" applyBorder="1" applyAlignment="1" applyProtection="1">
      <alignment horizontal="center" vertical="center" wrapText="1"/>
      <protection locked="0"/>
    </xf>
    <xf numFmtId="0" fontId="17" fillId="0" borderId="8" xfId="0" applyFont="1" applyFill="1" applyBorder="1" applyAlignment="1" applyProtection="1">
      <alignment horizontal="center" vertical="center" wrapText="1"/>
      <protection locked="0"/>
    </xf>
    <xf numFmtId="0" fontId="30" fillId="0" borderId="0" xfId="0" applyFont="1" applyFill="1" applyBorder="1" applyAlignment="1" applyProtection="1">
      <alignment horizontal="center"/>
      <protection locked="0"/>
    </xf>
    <xf numFmtId="0" fontId="22" fillId="0" borderId="0" xfId="0" applyFont="1" applyBorder="1" applyAlignment="1" applyProtection="1">
      <alignment horizontal="center"/>
      <protection locked="0"/>
    </xf>
    <xf numFmtId="0" fontId="16" fillId="3" borderId="58" xfId="0" applyFont="1" applyFill="1" applyBorder="1" applyAlignment="1" applyProtection="1">
      <alignment horizontal="right"/>
      <protection locked="0"/>
    </xf>
    <xf numFmtId="0" fontId="16" fillId="3" borderId="21" xfId="0" applyFont="1" applyFill="1" applyBorder="1" applyAlignment="1" applyProtection="1">
      <alignment horizontal="right"/>
      <protection locked="0"/>
    </xf>
    <xf numFmtId="0" fontId="27" fillId="0" borderId="58" xfId="0" applyFont="1" applyFill="1" applyBorder="1" applyAlignment="1" applyProtection="1">
      <alignment horizontal="center"/>
      <protection locked="0"/>
    </xf>
    <xf numFmtId="0" fontId="27" fillId="0" borderId="21" xfId="0" applyFont="1" applyFill="1" applyBorder="1" applyAlignment="1" applyProtection="1">
      <alignment horizontal="center"/>
      <protection locked="0"/>
    </xf>
    <xf numFmtId="0" fontId="17" fillId="3" borderId="72" xfId="0" applyFont="1" applyFill="1" applyBorder="1" applyAlignment="1" applyProtection="1">
      <alignment horizontal="center" vertical="center"/>
      <protection locked="0"/>
    </xf>
    <xf numFmtId="0" fontId="17" fillId="3" borderId="54" xfId="0" applyFont="1" applyFill="1" applyBorder="1" applyAlignment="1" applyProtection="1">
      <alignment horizontal="center" vertical="center"/>
      <protection locked="0"/>
    </xf>
    <xf numFmtId="0" fontId="17" fillId="3" borderId="67" xfId="0" applyFont="1" applyFill="1" applyBorder="1" applyAlignment="1" applyProtection="1">
      <alignment horizontal="center" vertical="center"/>
      <protection locked="0"/>
    </xf>
    <xf numFmtId="0" fontId="17" fillId="3" borderId="68" xfId="0" applyFont="1" applyFill="1" applyBorder="1" applyAlignment="1" applyProtection="1">
      <alignment horizontal="center" vertical="center"/>
      <protection locked="0"/>
    </xf>
    <xf numFmtId="0" fontId="17" fillId="3" borderId="45" xfId="0" applyFont="1" applyFill="1" applyBorder="1" applyAlignment="1" applyProtection="1">
      <alignment horizontal="center" vertical="center"/>
      <protection locked="0"/>
    </xf>
    <xf numFmtId="0" fontId="17" fillId="3" borderId="20" xfId="0" applyFont="1" applyFill="1" applyBorder="1" applyAlignment="1" applyProtection="1">
      <alignment horizontal="center" vertical="center"/>
      <protection locked="0"/>
    </xf>
    <xf numFmtId="0" fontId="17" fillId="8" borderId="70" xfId="3" applyNumberFormat="1" applyFont="1" applyFill="1" applyBorder="1" applyAlignment="1" applyProtection="1">
      <alignment horizontal="center" vertical="center"/>
      <protection locked="0"/>
    </xf>
    <xf numFmtId="0" fontId="17" fillId="8" borderId="88" xfId="3" applyNumberFormat="1" applyFont="1" applyFill="1" applyBorder="1" applyAlignment="1" applyProtection="1">
      <alignment horizontal="center" vertical="center"/>
      <protection locked="0"/>
    </xf>
    <xf numFmtId="169" fontId="17" fillId="8" borderId="4" xfId="3" applyNumberFormat="1" applyFont="1" applyFill="1" applyBorder="1" applyAlignment="1" applyProtection="1">
      <alignment horizontal="center" vertical="center"/>
      <protection locked="0"/>
    </xf>
    <xf numFmtId="169" fontId="17" fillId="8" borderId="21" xfId="3" applyNumberFormat="1" applyFont="1" applyFill="1" applyBorder="1" applyAlignment="1" applyProtection="1">
      <alignment horizontal="center" vertical="center"/>
      <protection locked="0"/>
    </xf>
    <xf numFmtId="0" fontId="17" fillId="8" borderId="7" xfId="0" applyFont="1" applyFill="1" applyBorder="1" applyAlignment="1" applyProtection="1">
      <alignment horizontal="center" vertical="center"/>
      <protection locked="0"/>
    </xf>
    <xf numFmtId="0" fontId="17" fillId="8" borderId="6" xfId="0" applyFont="1" applyFill="1" applyBorder="1" applyAlignment="1" applyProtection="1">
      <alignment horizontal="center" vertical="center"/>
      <protection locked="0"/>
    </xf>
    <xf numFmtId="0" fontId="17" fillId="8" borderId="9" xfId="0" applyFont="1" applyFill="1" applyBorder="1" applyAlignment="1" applyProtection="1">
      <alignment horizontal="center" vertical="center"/>
      <protection locked="0"/>
    </xf>
    <xf numFmtId="0" fontId="17" fillId="0" borderId="32" xfId="0" applyFont="1" applyFill="1" applyBorder="1" applyAlignment="1" applyProtection="1">
      <alignment horizontal="left" vertical="center"/>
      <protection locked="0"/>
    </xf>
    <xf numFmtId="0" fontId="17" fillId="0" borderId="56" xfId="0" applyFont="1" applyFill="1" applyBorder="1" applyAlignment="1" applyProtection="1">
      <alignment horizontal="left" vertical="center"/>
      <protection locked="0"/>
    </xf>
    <xf numFmtId="0" fontId="17" fillId="0" borderId="15" xfId="0" applyFont="1" applyFill="1" applyBorder="1" applyAlignment="1" applyProtection="1">
      <alignment horizontal="left" vertical="center"/>
      <protection locked="0"/>
    </xf>
    <xf numFmtId="0" fontId="17" fillId="0" borderId="6" xfId="0" applyFont="1" applyFill="1" applyBorder="1" applyAlignment="1" applyProtection="1">
      <alignment horizontal="center" wrapText="1"/>
      <protection locked="0"/>
    </xf>
    <xf numFmtId="0" fontId="17" fillId="0" borderId="19" xfId="0" applyFont="1" applyFill="1" applyBorder="1" applyAlignment="1" applyProtection="1">
      <alignment horizontal="center" wrapText="1"/>
      <protection locked="0"/>
    </xf>
    <xf numFmtId="0" fontId="17" fillId="0" borderId="7" xfId="0" applyFont="1" applyFill="1" applyBorder="1" applyAlignment="1" applyProtection="1">
      <alignment horizontal="center" wrapText="1"/>
      <protection locked="0"/>
    </xf>
    <xf numFmtId="0" fontId="57" fillId="0" borderId="0" xfId="12" applyFont="1" applyBorder="1" applyAlignment="1" applyProtection="1">
      <alignment horizontal="center" vertical="center" wrapText="1"/>
      <protection locked="0"/>
    </xf>
    <xf numFmtId="0" fontId="13" fillId="0" borderId="0" xfId="12" applyFont="1" applyBorder="1" applyAlignment="1" applyProtection="1">
      <alignment horizontal="center" vertical="center" wrapText="1"/>
      <protection locked="0"/>
    </xf>
    <xf numFmtId="0" fontId="7" fillId="0" borderId="0" xfId="12" applyFont="1" applyBorder="1" applyAlignment="1" applyProtection="1">
      <alignment horizontal="center" vertical="center"/>
      <protection locked="0"/>
    </xf>
    <xf numFmtId="0" fontId="7" fillId="0" borderId="0" xfId="12" applyFont="1" applyAlignment="1" applyProtection="1">
      <alignment horizontal="center"/>
      <protection locked="0"/>
    </xf>
    <xf numFmtId="0" fontId="7" fillId="0" borderId="0" xfId="12" applyFont="1" applyBorder="1" applyAlignment="1" applyProtection="1">
      <alignment horizontal="center" vertical="center" wrapText="1"/>
      <protection locked="0"/>
    </xf>
    <xf numFmtId="0" fontId="7" fillId="0" borderId="0" xfId="12" applyFont="1" applyAlignment="1" applyProtection="1">
      <alignment horizontal="center" wrapText="1"/>
      <protection locked="0"/>
    </xf>
    <xf numFmtId="0" fontId="58" fillId="0" borderId="4" xfId="12" applyFont="1" applyBorder="1" applyAlignment="1" applyProtection="1">
      <alignment horizontal="center" vertical="top" wrapText="1"/>
    </xf>
    <xf numFmtId="0" fontId="58" fillId="0" borderId="58" xfId="12" applyFont="1" applyBorder="1" applyAlignment="1" applyProtection="1">
      <alignment horizontal="center" vertical="top" wrapText="1"/>
    </xf>
    <xf numFmtId="0" fontId="58" fillId="0" borderId="21" xfId="12" applyFont="1" applyBorder="1" applyAlignment="1" applyProtection="1">
      <alignment horizontal="center" vertical="top" wrapText="1"/>
    </xf>
    <xf numFmtId="0" fontId="7" fillId="0" borderId="4" xfId="12" applyFont="1" applyBorder="1" applyAlignment="1" applyProtection="1">
      <alignment horizontal="center" vertical="top" wrapText="1"/>
      <protection locked="0"/>
    </xf>
    <xf numFmtId="0" fontId="7" fillId="0" borderId="58" xfId="12" applyFont="1" applyBorder="1" applyAlignment="1" applyProtection="1">
      <alignment horizontal="center" vertical="top" wrapText="1"/>
      <protection locked="0"/>
    </xf>
    <xf numFmtId="0" fontId="7" fillId="0" borderId="21" xfId="12" applyFont="1" applyBorder="1" applyAlignment="1" applyProtection="1">
      <alignment horizontal="center" vertical="top" wrapText="1"/>
      <protection locked="0"/>
    </xf>
    <xf numFmtId="0" fontId="7" fillId="0" borderId="63" xfId="12" applyFont="1" applyBorder="1" applyAlignment="1" applyProtection="1">
      <alignment horizontal="center" vertical="top" wrapText="1"/>
    </xf>
    <xf numFmtId="0" fontId="7" fillId="0" borderId="3" xfId="12" applyFont="1" applyBorder="1" applyAlignment="1" applyProtection="1">
      <alignment horizontal="center" vertical="top" wrapText="1"/>
    </xf>
    <xf numFmtId="0" fontId="7" fillId="0" borderId="29" xfId="12" applyFont="1" applyBorder="1" applyAlignment="1" applyProtection="1">
      <alignment horizontal="center" vertical="top" wrapText="1"/>
    </xf>
    <xf numFmtId="0" fontId="7" fillId="0" borderId="61" xfId="12" applyFont="1" applyBorder="1" applyAlignment="1" applyProtection="1">
      <alignment horizontal="center" vertical="top" wrapText="1"/>
    </xf>
    <xf numFmtId="0" fontId="7" fillId="0" borderId="35" xfId="12" applyFont="1" applyBorder="1" applyAlignment="1" applyProtection="1">
      <alignment horizontal="center" vertical="top" wrapText="1"/>
    </xf>
    <xf numFmtId="0" fontId="7" fillId="0" borderId="61" xfId="12" applyFont="1" applyBorder="1" applyAlignment="1" applyProtection="1">
      <alignment horizontal="center" vertical="top" wrapText="1"/>
      <protection locked="0"/>
    </xf>
    <xf numFmtId="0" fontId="7" fillId="0" borderId="35" xfId="12" applyFont="1" applyBorder="1" applyAlignment="1" applyProtection="1">
      <alignment horizontal="center" vertical="top" wrapText="1"/>
      <protection locked="0"/>
    </xf>
    <xf numFmtId="0" fontId="7" fillId="0" borderId="29" xfId="12" applyFont="1" applyBorder="1" applyAlignment="1" applyProtection="1">
      <alignment horizontal="center" vertical="top" wrapText="1"/>
      <protection locked="0"/>
    </xf>
    <xf numFmtId="0" fontId="7" fillId="0" borderId="3" xfId="12" applyFont="1" applyBorder="1" applyAlignment="1" applyProtection="1">
      <alignment horizontal="center" vertical="top" wrapText="1"/>
      <protection locked="0"/>
    </xf>
    <xf numFmtId="0" fontId="7" fillId="0" borderId="4" xfId="12" applyFont="1" applyBorder="1" applyAlignment="1" applyProtection="1">
      <alignment horizontal="center" vertical="top" wrapText="1"/>
    </xf>
    <xf numFmtId="0" fontId="7" fillId="0" borderId="58" xfId="12" applyFont="1" applyBorder="1" applyAlignment="1" applyProtection="1">
      <alignment horizontal="center" vertical="top" wrapText="1"/>
    </xf>
    <xf numFmtId="0" fontId="7" fillId="0" borderId="21" xfId="12" applyFont="1" applyBorder="1" applyAlignment="1" applyProtection="1">
      <alignment horizontal="center" vertical="top" wrapText="1"/>
    </xf>
    <xf numFmtId="0" fontId="7" fillId="0" borderId="4" xfId="12" applyFont="1" applyBorder="1" applyAlignment="1" applyProtection="1">
      <alignment horizontal="right" vertical="top" wrapText="1"/>
      <protection locked="0"/>
    </xf>
    <xf numFmtId="0" fontId="7" fillId="0" borderId="58" xfId="12" applyFont="1" applyBorder="1" applyAlignment="1" applyProtection="1">
      <alignment horizontal="right" vertical="top" wrapText="1"/>
      <protection locked="0"/>
    </xf>
    <xf numFmtId="0" fontId="7" fillId="0" borderId="21" xfId="12" applyFont="1" applyBorder="1" applyAlignment="1" applyProtection="1">
      <alignment horizontal="right" vertical="top" wrapText="1"/>
      <protection locked="0"/>
    </xf>
    <xf numFmtId="0" fontId="7" fillId="0" borderId="4" xfId="12" applyFont="1" applyFill="1" applyBorder="1" applyAlignment="1" applyProtection="1">
      <alignment horizontal="left" vertical="top" wrapText="1"/>
      <protection locked="0"/>
    </xf>
    <xf numFmtId="0" fontId="7" fillId="0" borderId="58" xfId="12" applyFont="1" applyFill="1" applyBorder="1" applyAlignment="1" applyProtection="1">
      <alignment horizontal="left" vertical="top" wrapText="1"/>
      <protection locked="0"/>
    </xf>
    <xf numFmtId="0" fontId="7" fillId="0" borderId="21" xfId="12" applyFont="1" applyFill="1" applyBorder="1" applyAlignment="1" applyProtection="1">
      <alignment horizontal="left" vertical="top" wrapText="1"/>
      <protection locked="0"/>
    </xf>
    <xf numFmtId="0" fontId="4" fillId="0" borderId="4" xfId="12" applyFont="1" applyBorder="1" applyAlignment="1" applyProtection="1">
      <alignment horizontal="right" vertical="top" wrapText="1"/>
      <protection locked="0"/>
    </xf>
    <xf numFmtId="0" fontId="4" fillId="0" borderId="58" xfId="12" applyFont="1" applyBorder="1" applyAlignment="1" applyProtection="1">
      <alignment horizontal="right" vertical="top" wrapText="1"/>
      <protection locked="0"/>
    </xf>
    <xf numFmtId="0" fontId="4" fillId="0" borderId="21" xfId="12" applyFont="1" applyBorder="1" applyAlignment="1" applyProtection="1">
      <alignment horizontal="right" vertical="top" wrapText="1"/>
      <protection locked="0"/>
    </xf>
    <xf numFmtId="0" fontId="58" fillId="0" borderId="4" xfId="12" applyFont="1" applyFill="1" applyBorder="1" applyAlignment="1" applyProtection="1">
      <alignment horizontal="center" vertical="top" wrapText="1"/>
    </xf>
    <xf numFmtId="0" fontId="58" fillId="0" borderId="58" xfId="12" applyFont="1" applyFill="1" applyBorder="1" applyAlignment="1" applyProtection="1">
      <alignment horizontal="center" vertical="top" wrapText="1"/>
    </xf>
    <xf numFmtId="0" fontId="58" fillId="0" borderId="21" xfId="12" applyFont="1" applyFill="1" applyBorder="1" applyAlignment="1" applyProtection="1">
      <alignment horizontal="center" vertical="top" wrapText="1"/>
    </xf>
    <xf numFmtId="0" fontId="7" fillId="0" borderId="31" xfId="12" applyFont="1" applyBorder="1" applyAlignment="1" applyProtection="1">
      <alignment horizontal="right"/>
      <protection locked="0"/>
    </xf>
    <xf numFmtId="0" fontId="7" fillId="0" borderId="60" xfId="12" applyFont="1" applyBorder="1" applyAlignment="1" applyProtection="1">
      <alignment horizontal="right"/>
      <protection locked="0"/>
    </xf>
    <xf numFmtId="0" fontId="7" fillId="0" borderId="43" xfId="12" applyFont="1" applyBorder="1" applyAlignment="1" applyProtection="1">
      <alignment horizontal="right"/>
      <protection locked="0"/>
    </xf>
    <xf numFmtId="0" fontId="58" fillId="0" borderId="31" xfId="12" applyFont="1" applyBorder="1" applyAlignment="1" applyProtection="1">
      <alignment horizontal="right"/>
      <protection locked="0"/>
    </xf>
    <xf numFmtId="0" fontId="58" fillId="0" borderId="60" xfId="12" applyFont="1" applyBorder="1" applyAlignment="1" applyProtection="1">
      <alignment horizontal="right"/>
      <protection locked="0"/>
    </xf>
    <xf numFmtId="0" fontId="7" fillId="0" borderId="4" xfId="12" applyFont="1" applyFill="1" applyBorder="1" applyAlignment="1" applyProtection="1">
      <alignment horizontal="center" vertical="top" wrapText="1"/>
      <protection locked="0"/>
    </xf>
    <xf numFmtId="0" fontId="7" fillId="0" borderId="58" xfId="12" applyFont="1" applyFill="1" applyBorder="1" applyAlignment="1" applyProtection="1">
      <alignment horizontal="center" vertical="top" wrapText="1"/>
      <protection locked="0"/>
    </xf>
    <xf numFmtId="0" fontId="7" fillId="0" borderId="21" xfId="12" applyFont="1" applyFill="1" applyBorder="1" applyAlignment="1" applyProtection="1">
      <alignment horizontal="center" vertical="top" wrapText="1"/>
      <protection locked="0"/>
    </xf>
    <xf numFmtId="0" fontId="58" fillId="0" borderId="4" xfId="12" applyFont="1" applyBorder="1" applyAlignment="1" applyProtection="1">
      <alignment horizontal="center"/>
    </xf>
    <xf numFmtId="0" fontId="58" fillId="0" borderId="58" xfId="12" applyFont="1" applyBorder="1" applyAlignment="1" applyProtection="1">
      <alignment horizontal="center"/>
    </xf>
    <xf numFmtId="0" fontId="58" fillId="0" borderId="21" xfId="12" applyFont="1" applyBorder="1" applyAlignment="1" applyProtection="1">
      <alignment horizontal="center"/>
    </xf>
    <xf numFmtId="0" fontId="7" fillId="0" borderId="7" xfId="12" applyFont="1" applyBorder="1" applyAlignment="1" applyProtection="1">
      <alignment horizontal="center"/>
      <protection locked="0"/>
    </xf>
    <xf numFmtId="0" fontId="4" fillId="0" borderId="6" xfId="12" applyNumberFormat="1" applyFill="1" applyBorder="1" applyAlignment="1" applyProtection="1">
      <alignment horizontal="center"/>
      <protection locked="0"/>
    </xf>
    <xf numFmtId="0" fontId="4" fillId="0" borderId="19" xfId="12" applyNumberFormat="1" applyFill="1" applyBorder="1" applyAlignment="1" applyProtection="1">
      <alignment horizontal="center"/>
      <protection locked="0"/>
    </xf>
    <xf numFmtId="49" fontId="4" fillId="8" borderId="7" xfId="12" applyNumberFormat="1" applyFont="1" applyFill="1" applyBorder="1" applyAlignment="1" applyProtection="1">
      <alignment horizontal="center"/>
      <protection locked="0"/>
    </xf>
    <xf numFmtId="0" fontId="7" fillId="0" borderId="4" xfId="12" applyFont="1" applyFill="1" applyBorder="1" applyAlignment="1" applyProtection="1">
      <alignment horizontal="center" vertical="center" wrapText="1"/>
    </xf>
    <xf numFmtId="0" fontId="7" fillId="0" borderId="58" xfId="12" applyFont="1" applyFill="1" applyBorder="1" applyAlignment="1" applyProtection="1">
      <alignment horizontal="center" vertical="center" wrapText="1"/>
    </xf>
    <xf numFmtId="0" fontId="7" fillId="0" borderId="88" xfId="12" applyFont="1" applyFill="1" applyBorder="1" applyAlignment="1" applyProtection="1">
      <alignment horizontal="center" vertical="center" wrapText="1"/>
    </xf>
    <xf numFmtId="0" fontId="4" fillId="8" borderId="30" xfId="12" applyFont="1" applyFill="1" applyBorder="1" applyAlignment="1" applyProtection="1">
      <alignment horizontal="center" vertical="top" wrapText="1"/>
      <protection locked="0"/>
    </xf>
    <xf numFmtId="0" fontId="4" fillId="8" borderId="65" xfId="12" applyFont="1" applyFill="1" applyBorder="1" applyAlignment="1" applyProtection="1">
      <alignment horizontal="center" vertical="top" wrapText="1"/>
      <protection locked="0"/>
    </xf>
    <xf numFmtId="0" fontId="4" fillId="8" borderId="54" xfId="12" applyFont="1" applyFill="1" applyBorder="1" applyAlignment="1" applyProtection="1">
      <alignment horizontal="center" vertical="top" wrapText="1"/>
      <protection locked="0"/>
    </xf>
    <xf numFmtId="0" fontId="4" fillId="8" borderId="14" xfId="12" applyFont="1" applyFill="1" applyBorder="1" applyAlignment="1" applyProtection="1">
      <alignment horizontal="center" vertical="top" wrapText="1"/>
      <protection locked="0"/>
    </xf>
    <xf numFmtId="0" fontId="4" fillId="8" borderId="8" xfId="12" applyFont="1" applyFill="1" applyBorder="1" applyAlignment="1" applyProtection="1">
      <alignment horizontal="center" vertical="top" wrapText="1"/>
      <protection locked="0"/>
    </xf>
    <xf numFmtId="0" fontId="4" fillId="8" borderId="19" xfId="12" applyFont="1" applyFill="1" applyBorder="1" applyAlignment="1" applyProtection="1">
      <alignment horizontal="center" vertical="top" wrapText="1"/>
      <protection locked="0"/>
    </xf>
    <xf numFmtId="0" fontId="58" fillId="0" borderId="43" xfId="12" applyFont="1" applyBorder="1" applyAlignment="1" applyProtection="1">
      <alignment horizontal="right"/>
      <protection locked="0"/>
    </xf>
    <xf numFmtId="0" fontId="59" fillId="0" borderId="4" xfId="12" applyFont="1" applyFill="1" applyBorder="1" applyAlignment="1" applyProtection="1">
      <alignment horizontal="center" vertical="center" wrapText="1"/>
    </xf>
    <xf numFmtId="0" fontId="59" fillId="0" borderId="88" xfId="12" applyFont="1" applyFill="1" applyBorder="1" applyAlignment="1" applyProtection="1">
      <alignment horizontal="center" vertical="center" wrapText="1"/>
    </xf>
    <xf numFmtId="0" fontId="4" fillId="8" borderId="30" xfId="12" applyFont="1" applyFill="1" applyBorder="1" applyAlignment="1" applyProtection="1">
      <alignment horizontal="left" vertical="top" wrapText="1"/>
      <protection locked="0"/>
    </xf>
    <xf numFmtId="0" fontId="4" fillId="8" borderId="54" xfId="12" applyFill="1" applyBorder="1" applyAlignment="1" applyProtection="1">
      <alignment horizontal="left" vertical="top" wrapText="1"/>
      <protection locked="0"/>
    </xf>
    <xf numFmtId="0" fontId="4" fillId="8" borderId="7" xfId="12" applyFont="1" applyFill="1" applyBorder="1" applyAlignment="1" applyProtection="1">
      <alignment horizontal="center"/>
      <protection locked="0"/>
    </xf>
    <xf numFmtId="0" fontId="4" fillId="8" borderId="6" xfId="12" applyFill="1" applyBorder="1" applyAlignment="1" applyProtection="1">
      <alignment horizontal="center"/>
      <protection locked="0"/>
    </xf>
    <xf numFmtId="0" fontId="4" fillId="8" borderId="8" xfId="12" applyFill="1" applyBorder="1" applyAlignment="1" applyProtection="1">
      <alignment horizontal="center"/>
      <protection locked="0"/>
    </xf>
    <xf numFmtId="0" fontId="4" fillId="8" borderId="19" xfId="12" applyFill="1" applyBorder="1" applyAlignment="1" applyProtection="1">
      <alignment horizontal="center"/>
      <protection locked="0"/>
    </xf>
    <xf numFmtId="0" fontId="7" fillId="0" borderId="70" xfId="12" applyFont="1" applyBorder="1" applyAlignment="1" applyProtection="1">
      <alignment horizontal="center" vertical="center" wrapText="1"/>
    </xf>
    <xf numFmtId="0" fontId="7" fillId="0" borderId="58" xfId="12" applyFont="1" applyBorder="1" applyAlignment="1" applyProtection="1">
      <alignment horizontal="center" vertical="center" wrapText="1"/>
    </xf>
    <xf numFmtId="0" fontId="7" fillId="0" borderId="88" xfId="12" applyFont="1" applyBorder="1" applyAlignment="1" applyProtection="1">
      <alignment horizontal="center" vertical="center" wrapText="1"/>
    </xf>
    <xf numFmtId="0" fontId="4" fillId="8" borderId="67" xfId="12" applyFont="1" applyFill="1" applyBorder="1" applyAlignment="1" applyProtection="1">
      <alignment horizontal="center"/>
      <protection locked="0"/>
    </xf>
    <xf numFmtId="0" fontId="4" fillId="8" borderId="62" xfId="12" applyFont="1" applyFill="1" applyBorder="1" applyAlignment="1" applyProtection="1">
      <alignment horizontal="center"/>
      <protection locked="0"/>
    </xf>
    <xf numFmtId="0" fontId="4" fillId="8" borderId="68" xfId="12" applyFont="1" applyFill="1" applyBorder="1" applyAlignment="1" applyProtection="1">
      <alignment horizontal="center"/>
      <protection locked="0"/>
    </xf>
    <xf numFmtId="0" fontId="4" fillId="8" borderId="30" xfId="12" applyFill="1" applyBorder="1" applyAlignment="1" applyProtection="1">
      <alignment horizontal="left" vertical="top" wrapText="1"/>
      <protection locked="0"/>
    </xf>
    <xf numFmtId="0" fontId="4" fillId="8" borderId="14" xfId="12" applyFill="1" applyBorder="1" applyAlignment="1" applyProtection="1">
      <alignment horizontal="left" vertical="top" wrapText="1"/>
      <protection locked="0"/>
    </xf>
    <xf numFmtId="0" fontId="4" fillId="8" borderId="19" xfId="12" applyFill="1" applyBorder="1" applyAlignment="1" applyProtection="1">
      <alignment horizontal="left" vertical="top" wrapText="1"/>
      <protection locked="0"/>
    </xf>
    <xf numFmtId="0" fontId="4" fillId="0" borderId="31" xfId="12" applyBorder="1" applyAlignment="1" applyProtection="1">
      <alignment horizontal="right"/>
      <protection locked="0"/>
    </xf>
    <xf numFmtId="0" fontId="4" fillId="0" borderId="60" xfId="12" applyBorder="1" applyAlignment="1" applyProtection="1">
      <alignment horizontal="right"/>
      <protection locked="0"/>
    </xf>
    <xf numFmtId="0" fontId="4" fillId="8" borderId="24" xfId="12" applyFill="1" applyBorder="1" applyAlignment="1" applyProtection="1">
      <alignment horizontal="center" vertical="top" wrapText="1"/>
      <protection locked="0"/>
    </xf>
    <xf numFmtId="0" fontId="4" fillId="8" borderId="25" xfId="12" applyFill="1" applyBorder="1" applyAlignment="1" applyProtection="1">
      <alignment horizontal="center" vertical="top" wrapText="1"/>
      <protection locked="0"/>
    </xf>
    <xf numFmtId="0" fontId="4" fillId="8" borderId="20" xfId="12" applyFill="1" applyBorder="1" applyAlignment="1" applyProtection="1">
      <alignment horizontal="center" vertical="top" wrapText="1"/>
      <protection locked="0"/>
    </xf>
    <xf numFmtId="0" fontId="4" fillId="8" borderId="14" xfId="12" applyFill="1" applyBorder="1" applyAlignment="1" applyProtection="1">
      <alignment horizontal="center" vertical="top" wrapText="1"/>
      <protection locked="0"/>
    </xf>
    <xf numFmtId="0" fontId="4" fillId="8" borderId="8" xfId="12" applyFill="1" applyBorder="1" applyAlignment="1" applyProtection="1">
      <alignment horizontal="center" vertical="top" wrapText="1"/>
      <protection locked="0"/>
    </xf>
    <xf numFmtId="0" fontId="4" fillId="8" borderId="19" xfId="12" applyFill="1" applyBorder="1" applyAlignment="1" applyProtection="1">
      <alignment horizontal="center" vertical="top" wrapText="1"/>
      <protection locked="0"/>
    </xf>
    <xf numFmtId="0" fontId="4" fillId="0" borderId="43" xfId="12" applyBorder="1" applyAlignment="1" applyProtection="1">
      <alignment horizontal="right"/>
      <protection locked="0"/>
    </xf>
    <xf numFmtId="0" fontId="59" fillId="0" borderId="4" xfId="12" applyFont="1" applyFill="1" applyBorder="1" applyAlignment="1" applyProtection="1">
      <alignment horizontal="center" vertical="top" wrapText="1"/>
    </xf>
    <xf numFmtId="0" fontId="59" fillId="0" borderId="58" xfId="12" applyFont="1" applyFill="1" applyBorder="1" applyAlignment="1" applyProtection="1">
      <alignment horizontal="center" vertical="top" wrapText="1"/>
    </xf>
    <xf numFmtId="0" fontId="59" fillId="0" borderId="88" xfId="12" applyFont="1" applyFill="1" applyBorder="1" applyAlignment="1" applyProtection="1">
      <alignment horizontal="center" vertical="top" wrapText="1"/>
    </xf>
    <xf numFmtId="0" fontId="4" fillId="8" borderId="30" xfId="12" applyFill="1" applyBorder="1" applyAlignment="1" applyProtection="1">
      <alignment horizontal="center" vertical="top" wrapText="1"/>
      <protection locked="0"/>
    </xf>
    <xf numFmtId="0" fontId="4" fillId="8" borderId="65" xfId="12" applyFill="1" applyBorder="1" applyAlignment="1" applyProtection="1">
      <alignment horizontal="center" vertical="top" wrapText="1"/>
      <protection locked="0"/>
    </xf>
    <xf numFmtId="0" fontId="4" fillId="8" borderId="54" xfId="12" applyFill="1" applyBorder="1" applyAlignment="1" applyProtection="1">
      <alignment horizontal="center" vertical="top" wrapText="1"/>
      <protection locked="0"/>
    </xf>
    <xf numFmtId="0" fontId="4" fillId="0" borderId="30" xfId="12" applyFill="1" applyBorder="1" applyAlignment="1" applyProtection="1">
      <alignment horizontal="center" vertical="top" wrapText="1"/>
      <protection locked="0"/>
    </xf>
    <xf numFmtId="0" fontId="4" fillId="0" borderId="54" xfId="12" applyFill="1" applyBorder="1" applyAlignment="1" applyProtection="1">
      <alignment horizontal="center" vertical="top" wrapText="1"/>
      <protection locked="0"/>
    </xf>
    <xf numFmtId="0" fontId="4" fillId="0" borderId="14" xfId="12" applyFill="1" applyBorder="1" applyAlignment="1" applyProtection="1">
      <alignment horizontal="center" vertical="top" wrapText="1"/>
      <protection locked="0"/>
    </xf>
    <xf numFmtId="0" fontId="4" fillId="0" borderId="19" xfId="12" applyFill="1" applyBorder="1" applyAlignment="1" applyProtection="1">
      <alignment horizontal="center" vertical="top" wrapText="1"/>
      <protection locked="0"/>
    </xf>
    <xf numFmtId="0" fontId="4" fillId="8" borderId="7" xfId="12" applyFill="1" applyBorder="1" applyAlignment="1" applyProtection="1">
      <alignment horizontal="left" vertical="top" wrapText="1"/>
      <protection locked="0"/>
    </xf>
    <xf numFmtId="0" fontId="4" fillId="0" borderId="6" xfId="12" applyFont="1" applyBorder="1" applyAlignment="1" applyProtection="1">
      <alignment horizontal="right"/>
      <protection locked="0"/>
    </xf>
    <xf numFmtId="0" fontId="4" fillId="0" borderId="8" xfId="12" applyFont="1" applyBorder="1" applyAlignment="1" applyProtection="1">
      <alignment horizontal="right"/>
      <protection locked="0"/>
    </xf>
    <xf numFmtId="0" fontId="4" fillId="0" borderId="19" xfId="12" applyFont="1" applyBorder="1" applyAlignment="1" applyProtection="1">
      <alignment horizontal="right"/>
      <protection locked="0"/>
    </xf>
    <xf numFmtId="0" fontId="59" fillId="0" borderId="7" xfId="12" applyFont="1" applyFill="1" applyBorder="1" applyAlignment="1" applyProtection="1">
      <alignment horizontal="center" vertical="center" wrapText="1"/>
    </xf>
    <xf numFmtId="0" fontId="58" fillId="0" borderId="6" xfId="12" applyFont="1" applyBorder="1" applyAlignment="1" applyProtection="1">
      <alignment horizontal="right"/>
      <protection locked="0"/>
    </xf>
    <xf numFmtId="0" fontId="58" fillId="0" borderId="8" xfId="12" applyFont="1" applyBorder="1" applyAlignment="1" applyProtection="1">
      <alignment horizontal="right"/>
      <protection locked="0"/>
    </xf>
    <xf numFmtId="0" fontId="4" fillId="0" borderId="31" xfId="12" applyBorder="1" applyAlignment="1" applyProtection="1">
      <alignment horizontal="right"/>
    </xf>
    <xf numFmtId="0" fontId="4" fillId="0" borderId="60" xfId="12" applyBorder="1" applyAlignment="1" applyProtection="1">
      <alignment horizontal="right"/>
    </xf>
    <xf numFmtId="0" fontId="4" fillId="8" borderId="14" xfId="12" applyFont="1" applyFill="1" applyBorder="1" applyAlignment="1" applyProtection="1">
      <alignment horizontal="left" vertical="top" wrapText="1"/>
      <protection locked="0"/>
    </xf>
    <xf numFmtId="0" fontId="58" fillId="0" borderId="35" xfId="12" applyFont="1" applyBorder="1" applyAlignment="1" applyProtection="1">
      <alignment horizontal="right"/>
      <protection locked="0"/>
    </xf>
    <xf numFmtId="0" fontId="58" fillId="0" borderId="36" xfId="12" applyFont="1" applyBorder="1" applyAlignment="1" applyProtection="1">
      <alignment horizontal="right"/>
      <protection locked="0"/>
    </xf>
    <xf numFmtId="0" fontId="64" fillId="0" borderId="31" xfId="12" applyFont="1" applyBorder="1" applyAlignment="1" applyProtection="1">
      <alignment horizontal="right"/>
      <protection locked="0"/>
    </xf>
    <xf numFmtId="0" fontId="64" fillId="0" borderId="60" xfId="12" applyFont="1" applyBorder="1" applyAlignment="1" applyProtection="1">
      <alignment horizontal="right"/>
      <protection locked="0"/>
    </xf>
    <xf numFmtId="0" fontId="4" fillId="0" borderId="35" xfId="12" applyBorder="1" applyAlignment="1" applyProtection="1">
      <alignment horizontal="right"/>
      <protection locked="0"/>
    </xf>
    <xf numFmtId="0" fontId="4" fillId="0" borderId="36" xfId="12" applyBorder="1" applyAlignment="1" applyProtection="1">
      <alignment horizontal="right"/>
      <protection locked="0"/>
    </xf>
    <xf numFmtId="0" fontId="64" fillId="8" borderId="14" xfId="12" applyFont="1" applyFill="1" applyBorder="1" applyAlignment="1" applyProtection="1">
      <alignment horizontal="left" vertical="top" wrapText="1"/>
      <protection locked="0"/>
    </xf>
    <xf numFmtId="0" fontId="64" fillId="8" borderId="19" xfId="12" applyFont="1" applyFill="1" applyBorder="1" applyAlignment="1" applyProtection="1">
      <alignment horizontal="left" vertical="top" wrapText="1"/>
      <protection locked="0"/>
    </xf>
    <xf numFmtId="0" fontId="43" fillId="10" borderId="73" xfId="8" applyFont="1" applyBorder="1" applyAlignment="1" applyProtection="1">
      <alignment horizontal="center" vertical="center" wrapText="1"/>
      <protection locked="0"/>
    </xf>
    <xf numFmtId="0" fontId="43" fillId="10" borderId="75" xfId="8" applyFont="1" applyBorder="1" applyAlignment="1" applyProtection="1">
      <alignment horizontal="center" vertical="center" wrapText="1"/>
      <protection locked="0"/>
    </xf>
    <xf numFmtId="0" fontId="46" fillId="9" borderId="72" xfId="6" applyFont="1" applyFill="1" applyBorder="1" applyAlignment="1">
      <alignment horizontal="center" vertical="center"/>
    </xf>
    <xf numFmtId="0" fontId="46" fillId="9" borderId="41" xfId="6" applyFont="1" applyFill="1" applyBorder="1" applyAlignment="1">
      <alignment horizontal="center" vertical="center"/>
    </xf>
    <xf numFmtId="0" fontId="45" fillId="0" borderId="0" xfId="9" applyFont="1" applyAlignment="1">
      <alignment horizontal="center" wrapText="1"/>
    </xf>
    <xf numFmtId="0" fontId="47" fillId="0" borderId="0" xfId="9" applyFont="1" applyFill="1" applyBorder="1" applyAlignment="1">
      <alignment horizontal="left" vertical="center" wrapText="1"/>
    </xf>
    <xf numFmtId="0" fontId="2" fillId="0" borderId="0" xfId="9" applyAlignment="1">
      <alignment horizontal="left"/>
    </xf>
    <xf numFmtId="0" fontId="49" fillId="0" borderId="0" xfId="6" applyFont="1" applyAlignment="1">
      <alignment horizontal="center"/>
    </xf>
    <xf numFmtId="3" fontId="17" fillId="0" borderId="6" xfId="0" applyNumberFormat="1" applyFont="1" applyBorder="1" applyAlignment="1" applyProtection="1">
      <alignment horizontal="right"/>
      <protection locked="0"/>
    </xf>
    <xf numFmtId="3" fontId="17" fillId="0" borderId="8" xfId="0" applyNumberFormat="1" applyFont="1" applyBorder="1" applyAlignment="1" applyProtection="1">
      <alignment horizontal="right"/>
      <protection locked="0"/>
    </xf>
    <xf numFmtId="3" fontId="17" fillId="0" borderId="19" xfId="0" applyNumberFormat="1" applyFont="1" applyBorder="1" applyAlignment="1" applyProtection="1">
      <alignment horizontal="right"/>
      <protection locked="0"/>
    </xf>
    <xf numFmtId="3" fontId="17" fillId="0" borderId="14" xfId="0" applyNumberFormat="1" applyFont="1" applyBorder="1" applyAlignment="1" applyProtection="1">
      <alignment horizontal="right"/>
      <protection locked="0"/>
    </xf>
    <xf numFmtId="0" fontId="17" fillId="0" borderId="14" xfId="0" applyFont="1" applyBorder="1" applyAlignment="1" applyProtection="1">
      <alignment horizontal="right"/>
      <protection locked="0"/>
    </xf>
    <xf numFmtId="0" fontId="17" fillId="0" borderId="8" xfId="0" applyFont="1" applyBorder="1" applyAlignment="1" applyProtection="1">
      <alignment horizontal="right"/>
      <protection locked="0"/>
    </xf>
    <xf numFmtId="0" fontId="17" fillId="0" borderId="19" xfId="0" applyFont="1" applyBorder="1" applyAlignment="1" applyProtection="1">
      <alignment horizontal="right"/>
      <protection locked="0"/>
    </xf>
    <xf numFmtId="3" fontId="17" fillId="0" borderId="7" xfId="0" applyNumberFormat="1" applyFont="1" applyFill="1" applyBorder="1" applyAlignment="1" applyProtection="1">
      <alignment horizontal="left" indent="1"/>
      <protection locked="0"/>
    </xf>
    <xf numFmtId="1" fontId="15" fillId="8" borderId="4" xfId="0" applyNumberFormat="1" applyFont="1" applyFill="1" applyBorder="1" applyAlignment="1" applyProtection="1">
      <alignment horizontal="right"/>
      <protection locked="0"/>
    </xf>
    <xf numFmtId="1" fontId="15" fillId="8" borderId="21" xfId="0" applyNumberFormat="1" applyFont="1" applyFill="1" applyBorder="1" applyAlignment="1" applyProtection="1">
      <alignment horizontal="right"/>
      <protection locked="0"/>
    </xf>
    <xf numFmtId="0" fontId="15" fillId="0" borderId="8" xfId="0" applyFont="1" applyFill="1" applyBorder="1" applyAlignment="1" applyProtection="1">
      <alignment horizontal="left" vertical="center" wrapText="1"/>
    </xf>
    <xf numFmtId="0" fontId="15" fillId="0" borderId="42" xfId="0" applyFont="1" applyFill="1" applyBorder="1" applyAlignment="1" applyProtection="1">
      <alignment horizontal="left" vertical="center" wrapText="1"/>
    </xf>
    <xf numFmtId="0" fontId="15" fillId="0" borderId="8" xfId="0" applyFont="1" applyFill="1" applyBorder="1" applyAlignment="1" applyProtection="1">
      <alignment horizontal="left"/>
    </xf>
    <xf numFmtId="0" fontId="15" fillId="0" borderId="42" xfId="0" applyFont="1" applyFill="1" applyBorder="1" applyAlignment="1" applyProtection="1">
      <alignment horizontal="left"/>
    </xf>
    <xf numFmtId="14" fontId="15" fillId="8" borderId="60" xfId="0" applyNumberFormat="1" applyFont="1" applyFill="1" applyBorder="1" applyAlignment="1" applyProtection="1">
      <alignment horizontal="center" vertical="center"/>
      <protection locked="0"/>
    </xf>
    <xf numFmtId="14" fontId="15" fillId="8" borderId="53" xfId="0" applyNumberFormat="1" applyFont="1" applyFill="1" applyBorder="1" applyAlignment="1" applyProtection="1">
      <alignment horizontal="center" vertical="center"/>
      <protection locked="0"/>
    </xf>
    <xf numFmtId="0" fontId="17" fillId="0" borderId="60" xfId="0" applyFont="1" applyFill="1" applyBorder="1" applyAlignment="1" applyProtection="1">
      <alignment horizontal="center"/>
      <protection locked="0"/>
    </xf>
    <xf numFmtId="0" fontId="15" fillId="8" borderId="8" xfId="0" applyFont="1" applyFill="1" applyBorder="1" applyAlignment="1" applyProtection="1">
      <alignment horizontal="left"/>
      <protection locked="0"/>
    </xf>
    <xf numFmtId="0" fontId="15" fillId="8" borderId="42" xfId="0" applyFont="1" applyFill="1" applyBorder="1" applyAlignment="1" applyProtection="1">
      <alignment horizontal="left"/>
      <protection locked="0"/>
    </xf>
    <xf numFmtId="0" fontId="20" fillId="0" borderId="47" xfId="0" applyFont="1" applyBorder="1" applyAlignment="1" applyProtection="1">
      <alignment horizontal="center"/>
      <protection locked="0"/>
    </xf>
    <xf numFmtId="0" fontId="20" fillId="0" borderId="56" xfId="0" applyFont="1" applyBorder="1" applyAlignment="1" applyProtection="1">
      <alignment horizontal="center"/>
      <protection locked="0"/>
    </xf>
    <xf numFmtId="0" fontId="20" fillId="0" borderId="51" xfId="0" applyFont="1" applyBorder="1" applyAlignment="1" applyProtection="1">
      <alignment horizontal="center"/>
      <protection locked="0"/>
    </xf>
    <xf numFmtId="0" fontId="17" fillId="0" borderId="48" xfId="0" applyFont="1" applyBorder="1" applyAlignment="1" applyProtection="1">
      <alignment horizontal="center" vertical="center" wrapText="1"/>
      <protection locked="0"/>
    </xf>
    <xf numFmtId="0" fontId="17" fillId="0" borderId="48" xfId="0" applyFont="1" applyBorder="1" applyAlignment="1" applyProtection="1">
      <alignment horizontal="center" vertical="center"/>
      <protection locked="0"/>
    </xf>
    <xf numFmtId="0" fontId="17" fillId="0" borderId="57" xfId="0" applyFont="1" applyBorder="1" applyAlignment="1" applyProtection="1">
      <alignment horizontal="center" vertical="center"/>
      <protection locked="0"/>
    </xf>
    <xf numFmtId="0" fontId="17" fillId="0" borderId="55" xfId="0" applyFont="1" applyBorder="1" applyAlignment="1" applyProtection="1">
      <alignment horizontal="center" vertical="center"/>
      <protection locked="0"/>
    </xf>
    <xf numFmtId="0" fontId="23" fillId="0" borderId="36" xfId="0" applyFont="1" applyBorder="1" applyAlignment="1" applyProtection="1">
      <alignment horizontal="center"/>
      <protection locked="0"/>
    </xf>
    <xf numFmtId="0" fontId="23" fillId="0" borderId="0" xfId="0" applyFont="1" applyBorder="1" applyAlignment="1" applyProtection="1">
      <alignment horizontal="center"/>
      <protection locked="0"/>
    </xf>
    <xf numFmtId="0" fontId="17" fillId="0" borderId="14" xfId="0" applyFont="1" applyFill="1" applyBorder="1" applyAlignment="1" applyProtection="1">
      <alignment horizontal="right"/>
      <protection locked="0"/>
    </xf>
    <xf numFmtId="0" fontId="17" fillId="0" borderId="8" xfId="0" applyFont="1" applyFill="1" applyBorder="1" applyAlignment="1" applyProtection="1">
      <alignment horizontal="right"/>
      <protection locked="0"/>
    </xf>
    <xf numFmtId="49" fontId="15" fillId="8" borderId="8" xfId="0" applyNumberFormat="1" applyFont="1" applyFill="1" applyBorder="1" applyAlignment="1" applyProtection="1">
      <alignment horizontal="left"/>
      <protection locked="0"/>
    </xf>
    <xf numFmtId="49" fontId="15" fillId="8" borderId="42" xfId="0" applyNumberFormat="1" applyFont="1" applyFill="1" applyBorder="1" applyAlignment="1" applyProtection="1">
      <alignment horizontal="left"/>
      <protection locked="0"/>
    </xf>
    <xf numFmtId="0" fontId="6" fillId="0" borderId="35" xfId="0" applyFont="1" applyBorder="1" applyAlignment="1">
      <alignment vertical="top" wrapText="1"/>
    </xf>
    <xf numFmtId="0" fontId="6" fillId="0" borderId="36" xfId="0" applyFont="1" applyBorder="1" applyAlignment="1">
      <alignment vertical="top" wrapText="1"/>
    </xf>
    <xf numFmtId="0" fontId="13" fillId="0" borderId="0" xfId="0" applyFont="1" applyBorder="1" applyAlignment="1">
      <alignment horizontal="center" vertical="center" wrapText="1"/>
    </xf>
    <xf numFmtId="0" fontId="7" fillId="0" borderId="0" xfId="0" applyFont="1" applyBorder="1" applyAlignment="1">
      <alignment horizontal="center" vertical="center" wrapText="1"/>
    </xf>
    <xf numFmtId="0" fontId="6" fillId="0" borderId="0" xfId="0" applyFont="1" applyAlignment="1">
      <alignment horizontal="left" wrapText="1"/>
    </xf>
    <xf numFmtId="0" fontId="38" fillId="4" borderId="29" xfId="0" applyFont="1" applyFill="1" applyBorder="1" applyAlignment="1">
      <alignment horizontal="center" vertical="center" wrapText="1"/>
    </xf>
    <xf numFmtId="0" fontId="38" fillId="4" borderId="66" xfId="0" applyFont="1" applyFill="1" applyBorder="1" applyAlignment="1">
      <alignment horizontal="center" vertical="center" wrapText="1"/>
    </xf>
    <xf numFmtId="0" fontId="15" fillId="4" borderId="66" xfId="0" applyFont="1" applyFill="1" applyBorder="1" applyAlignment="1">
      <alignment vertical="center" wrapText="1"/>
    </xf>
    <xf numFmtId="0" fontId="38" fillId="4" borderId="29" xfId="0" applyFont="1" applyFill="1" applyBorder="1" applyAlignment="1">
      <alignment vertical="center" wrapText="1"/>
    </xf>
    <xf numFmtId="0" fontId="38" fillId="4" borderId="3" xfId="0" applyFont="1" applyFill="1" applyBorder="1" applyAlignment="1">
      <alignment vertical="center" wrapText="1"/>
    </xf>
    <xf numFmtId="0" fontId="38" fillId="4" borderId="66" xfId="0" applyFont="1" applyFill="1" applyBorder="1" applyAlignment="1">
      <alignment vertical="center" wrapText="1"/>
    </xf>
    <xf numFmtId="0" fontId="17" fillId="0" borderId="36" xfId="0" applyFont="1" applyBorder="1" applyAlignment="1">
      <alignment horizontal="center"/>
    </xf>
    <xf numFmtId="0" fontId="15" fillId="4" borderId="3" xfId="0" applyFont="1" applyFill="1" applyBorder="1" applyAlignment="1">
      <alignment vertical="center" wrapText="1"/>
    </xf>
    <xf numFmtId="0" fontId="38" fillId="0" borderId="29" xfId="0" applyFont="1" applyBorder="1" applyAlignment="1">
      <alignment horizontal="center" vertical="center" wrapText="1"/>
    </xf>
    <xf numFmtId="0" fontId="38" fillId="0" borderId="3" xfId="0" applyFont="1" applyBorder="1" applyAlignment="1">
      <alignment horizontal="center" vertical="center" wrapText="1"/>
    </xf>
    <xf numFmtId="0" fontId="38" fillId="0" borderId="29" xfId="0" applyFont="1" applyBorder="1" applyAlignment="1">
      <alignment vertical="center" wrapText="1"/>
    </xf>
    <xf numFmtId="0" fontId="38" fillId="0" borderId="66" xfId="0" applyFont="1" applyBorder="1" applyAlignment="1">
      <alignment vertical="center" wrapText="1"/>
    </xf>
    <xf numFmtId="0" fontId="38" fillId="0" borderId="3" xfId="0" applyFont="1" applyBorder="1" applyAlignment="1">
      <alignment vertical="center" wrapText="1"/>
    </xf>
    <xf numFmtId="0" fontId="38" fillId="0" borderId="66" xfId="0" applyFont="1" applyBorder="1" applyAlignment="1">
      <alignment horizontal="center" vertical="center" wrapText="1"/>
    </xf>
    <xf numFmtId="0" fontId="10" fillId="0" borderId="7" xfId="4" applyFont="1" applyBorder="1" applyAlignment="1">
      <alignment horizontal="center" vertical="top" wrapText="1"/>
    </xf>
    <xf numFmtId="169" fontId="11" fillId="0" borderId="7" xfId="4" applyNumberFormat="1" applyFont="1" applyBorder="1" applyAlignment="1">
      <alignment vertical="top" wrapText="1"/>
    </xf>
    <xf numFmtId="170" fontId="14" fillId="0" borderId="6" xfId="4" applyNumberFormat="1" applyFont="1" applyBorder="1" applyAlignment="1">
      <alignment horizontal="center" wrapText="1"/>
    </xf>
    <xf numFmtId="170" fontId="14" fillId="0" borderId="19" xfId="4" applyNumberFormat="1" applyFont="1" applyBorder="1" applyAlignment="1">
      <alignment horizontal="center" wrapText="1"/>
    </xf>
    <xf numFmtId="170" fontId="11" fillId="0" borderId="6" xfId="4" applyNumberFormat="1" applyFont="1" applyBorder="1" applyAlignment="1">
      <alignment horizontal="center" vertical="top" wrapText="1"/>
    </xf>
    <xf numFmtId="170" fontId="11" fillId="0" borderId="19" xfId="4" applyNumberFormat="1" applyFont="1" applyBorder="1" applyAlignment="1">
      <alignment horizontal="center" vertical="top" wrapText="1"/>
    </xf>
    <xf numFmtId="0" fontId="6" fillId="0" borderId="7" xfId="4" applyFont="1" applyFill="1" applyBorder="1" applyAlignment="1">
      <alignment horizontal="left" vertical="top" wrapText="1"/>
    </xf>
    <xf numFmtId="0" fontId="11" fillId="0" borderId="7" xfId="4" applyFont="1" applyBorder="1" applyAlignment="1">
      <alignment horizontal="left" vertical="top" wrapText="1"/>
    </xf>
    <xf numFmtId="0" fontId="6" fillId="0" borderId="7" xfId="4" applyBorder="1" applyAlignment="1">
      <alignment horizontal="left"/>
    </xf>
    <xf numFmtId="0" fontId="14" fillId="0" borderId="7" xfId="4" applyFont="1" applyBorder="1" applyAlignment="1">
      <alignment horizontal="left" wrapText="1"/>
    </xf>
    <xf numFmtId="170" fontId="14" fillId="0" borderId="7" xfId="4" applyNumberFormat="1" applyFont="1" applyBorder="1" applyAlignment="1">
      <alignment horizontal="left" wrapText="1"/>
    </xf>
    <xf numFmtId="170" fontId="11" fillId="0" borderId="7" xfId="4" applyNumberFormat="1" applyFont="1" applyBorder="1" applyAlignment="1">
      <alignment horizontal="left" vertical="top" wrapText="1"/>
    </xf>
    <xf numFmtId="170" fontId="14" fillId="0" borderId="7" xfId="4" applyNumberFormat="1" applyFont="1" applyBorder="1" applyAlignment="1">
      <alignment horizontal="center" wrapText="1"/>
    </xf>
  </cellXfs>
  <cellStyles count="13">
    <cellStyle name="Estilo 1" xfId="7" xr:uid="{00000000-0005-0000-0000-000000000000}"/>
    <cellStyle name="Hipervínculo" xfId="1" builtinId="8"/>
    <cellStyle name="Millares_formato_PROPUESTA_presentacion_y_liquidacion_proyectos(1)" xfId="2" xr:uid="{00000000-0005-0000-0000-000002000000}"/>
    <cellStyle name="Moneda" xfId="3" builtinId="4"/>
    <cellStyle name="Moneda 2" xfId="11" xr:uid="{00000000-0005-0000-0000-000004000000}"/>
    <cellStyle name="Normal" xfId="0" builtinId="0"/>
    <cellStyle name="Normal 2" xfId="4" xr:uid="{00000000-0005-0000-0000-000006000000}"/>
    <cellStyle name="Normal 3" xfId="6" xr:uid="{00000000-0005-0000-0000-000007000000}"/>
    <cellStyle name="Normal 4" xfId="9" xr:uid="{00000000-0005-0000-0000-000008000000}"/>
    <cellStyle name="Normal 5" xfId="12" xr:uid="{00000000-0005-0000-0000-000009000000}"/>
    <cellStyle name="Notas" xfId="8" builtinId="10"/>
    <cellStyle name="Porcentaje" xfId="5" builtinId="5"/>
    <cellStyle name="Porcentaje 2" xfId="10" xr:uid="{00000000-0005-0000-0000-00000C000000}"/>
  </cellStyles>
  <dxfs count="8">
    <dxf>
      <font>
        <color theme="0"/>
      </font>
      <fill>
        <patternFill>
          <bgColor rgb="FF92D050"/>
        </patternFill>
      </fill>
    </dxf>
    <dxf>
      <fill>
        <patternFill>
          <bgColor rgb="FFFFFF00"/>
        </patternFill>
      </fill>
    </dxf>
    <dxf>
      <font>
        <color theme="0"/>
      </font>
      <fill>
        <patternFill>
          <bgColor rgb="FFFF0000"/>
        </patternFill>
      </fill>
    </dxf>
    <dxf>
      <font>
        <color theme="0"/>
      </font>
      <fill>
        <patternFill patternType="none">
          <bgColor auto="1"/>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s>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5.xml"/></Relationships>
</file>

<file path=xl/ctrlProps/ctrlProp1.xml><?xml version="1.0" encoding="utf-8"?>
<formControlPr xmlns="http://schemas.microsoft.com/office/spreadsheetml/2009/9/main" objectType="Radio" checked="Checked" firstButton="1" fmlaLink="$A$9"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83820</xdr:colOff>
          <xdr:row>7</xdr:row>
          <xdr:rowOff>198120</xdr:rowOff>
        </xdr:from>
        <xdr:to>
          <xdr:col>1</xdr:col>
          <xdr:colOff>1127760</xdr:colOff>
          <xdr:row>9</xdr:row>
          <xdr:rowOff>220980</xdr:rowOff>
        </xdr:to>
        <xdr:sp macro="" textlink="">
          <xdr:nvSpPr>
            <xdr:cNvPr id="32769" name="Option Button 1" hidden="1">
              <a:extLst>
                <a:ext uri="{63B3BB69-23CF-44E3-9099-C40C66FF867C}">
                  <a14:compatExt spid="_x0000_s32769"/>
                </a:ext>
                <a:ext uri="{FF2B5EF4-FFF2-40B4-BE49-F238E27FC236}">
                  <a16:creationId xmlns:a16="http://schemas.microsoft.com/office/drawing/2014/main" id="{00000000-0008-0000-0100-000001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s-CO" sz="800" b="0" i="0" u="none" strike="noStrike" baseline="0">
                  <a:solidFill>
                    <a:srgbClr val="000000"/>
                  </a:solidFill>
                  <a:latin typeface="Tahoma"/>
                  <a:ea typeface="Tahoma"/>
                  <a:cs typeface="Tahoma"/>
                </a:rPr>
                <a:t>EXTENSIÓN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609600</xdr:colOff>
          <xdr:row>7</xdr:row>
          <xdr:rowOff>198120</xdr:rowOff>
        </xdr:from>
        <xdr:to>
          <xdr:col>4</xdr:col>
          <xdr:colOff>381000</xdr:colOff>
          <xdr:row>9</xdr:row>
          <xdr:rowOff>220980</xdr:rowOff>
        </xdr:to>
        <xdr:sp macro="" textlink="">
          <xdr:nvSpPr>
            <xdr:cNvPr id="32770" name="Option Button 2" hidden="1">
              <a:extLst>
                <a:ext uri="{63B3BB69-23CF-44E3-9099-C40C66FF867C}">
                  <a14:compatExt spid="_x0000_s32770"/>
                </a:ext>
                <a:ext uri="{FF2B5EF4-FFF2-40B4-BE49-F238E27FC236}">
                  <a16:creationId xmlns:a16="http://schemas.microsoft.com/office/drawing/2014/main" id="{00000000-0008-0000-0100-000002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s-CO" sz="800" b="0" i="0" u="none" strike="noStrike" baseline="0">
                  <a:solidFill>
                    <a:srgbClr val="000000"/>
                  </a:solidFill>
                  <a:latin typeface="Tahoma"/>
                  <a:ea typeface="Tahoma"/>
                  <a:cs typeface="Tahoma"/>
                </a:rPr>
                <a:t>INVESTIGACIÓN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571500</xdr:colOff>
          <xdr:row>9</xdr:row>
          <xdr:rowOff>22860</xdr:rowOff>
        </xdr:from>
        <xdr:to>
          <xdr:col>6</xdr:col>
          <xdr:colOff>1104900</xdr:colOff>
          <xdr:row>9</xdr:row>
          <xdr:rowOff>220980</xdr:rowOff>
        </xdr:to>
        <xdr:sp macro="" textlink="">
          <xdr:nvSpPr>
            <xdr:cNvPr id="32771" name="Option Button 3" hidden="1">
              <a:extLst>
                <a:ext uri="{63B3BB69-23CF-44E3-9099-C40C66FF867C}">
                  <a14:compatExt spid="_x0000_s32771"/>
                </a:ext>
                <a:ext uri="{FF2B5EF4-FFF2-40B4-BE49-F238E27FC236}">
                  <a16:creationId xmlns:a16="http://schemas.microsoft.com/office/drawing/2014/main" id="{00000000-0008-0000-0100-000003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s-CO" sz="800" b="0" i="0" u="none" strike="noStrike" baseline="0">
                  <a:solidFill>
                    <a:srgbClr val="000000"/>
                  </a:solidFill>
                  <a:latin typeface="Tahoma"/>
                  <a:ea typeface="Tahoma"/>
                  <a:cs typeface="Tahoma"/>
                </a:rPr>
                <a:t>SOPORTE INSTITUCIONAL</a:t>
              </a:r>
            </a:p>
          </xdr:txBody>
        </xdr:sp>
        <xdr:clientData fLocksWithSheet="0"/>
      </xdr:twoCellAnchor>
    </mc:Choice>
    <mc:Fallback/>
  </mc:AlternateContent>
  <xdr:twoCellAnchor>
    <xdr:from>
      <xdr:col>0</xdr:col>
      <xdr:colOff>297656</xdr:colOff>
      <xdr:row>0</xdr:row>
      <xdr:rowOff>31077</xdr:rowOff>
    </xdr:from>
    <xdr:to>
      <xdr:col>0</xdr:col>
      <xdr:colOff>1820922</xdr:colOff>
      <xdr:row>3</xdr:row>
      <xdr:rowOff>133472</xdr:rowOff>
    </xdr:to>
    <xdr:pic>
      <xdr:nvPicPr>
        <xdr:cNvPr id="5" name="Imagen 1" descr="Descripción: Escudo PowerPoint">
          <a:extLst>
            <a:ext uri="{FF2B5EF4-FFF2-40B4-BE49-F238E27FC236}">
              <a16:creationId xmlns:a16="http://schemas.microsoft.com/office/drawing/2014/main" id="{00000000-0008-0000-01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b="14903"/>
        <a:stretch>
          <a:fillRect/>
        </a:stretch>
      </xdr:blipFill>
      <xdr:spPr bwMode="auto">
        <a:xfrm>
          <a:off x="297656" y="31077"/>
          <a:ext cx="1523266" cy="7405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390526</xdr:colOff>
      <xdr:row>70</xdr:row>
      <xdr:rowOff>44825</xdr:rowOff>
    </xdr:from>
    <xdr:to>
      <xdr:col>8</xdr:col>
      <xdr:colOff>930088</xdr:colOff>
      <xdr:row>74</xdr:row>
      <xdr:rowOff>87966</xdr:rowOff>
    </xdr:to>
    <xdr:sp macro="" textlink="">
      <xdr:nvSpPr>
        <xdr:cNvPr id="2" name="Text Box 2">
          <a:extLst>
            <a:ext uri="{FF2B5EF4-FFF2-40B4-BE49-F238E27FC236}">
              <a16:creationId xmlns:a16="http://schemas.microsoft.com/office/drawing/2014/main" id="{00000000-0008-0000-0200-000002000000}"/>
            </a:ext>
          </a:extLst>
        </xdr:cNvPr>
        <xdr:cNvSpPr txBox="1">
          <a:spLocks noChangeArrowheads="1"/>
        </xdr:cNvSpPr>
      </xdr:nvSpPr>
      <xdr:spPr bwMode="auto">
        <a:xfrm>
          <a:off x="390526" y="12570200"/>
          <a:ext cx="8521512" cy="690841"/>
        </a:xfrm>
        <a:prstGeom prst="rect">
          <a:avLst/>
        </a:prstGeom>
        <a:solidFill>
          <a:srgbClr val="FFFFFF"/>
        </a:solidFill>
        <a:ln w="9525">
          <a:solidFill>
            <a:srgbClr val="000000"/>
          </a:solidFill>
          <a:miter lim="800000"/>
          <a:headEnd/>
          <a:tailEnd/>
        </a:ln>
      </xdr:spPr>
      <xdr:txBody>
        <a:bodyPr vertOverflow="clip" wrap="square" lIns="27432" tIns="22860" rIns="27432" bIns="0" anchor="t" upright="1"/>
        <a:lstStyle/>
        <a:p>
          <a:pPr algn="just" rtl="0">
            <a:defRPr sz="1000"/>
          </a:pPr>
          <a:r>
            <a:rPr lang="es-CO" sz="1000" b="1" i="0" u="none" strike="noStrike" baseline="0">
              <a:solidFill>
                <a:srgbClr val="000000"/>
              </a:solidFill>
              <a:latin typeface="Arial"/>
              <a:cs typeface="Arial"/>
            </a:rPr>
            <a:t>Estimulo Estudiantes: </a:t>
          </a:r>
          <a:r>
            <a:rPr lang="es-CO" sz="1000" b="0" i="0" u="none" strike="noStrike" baseline="0">
              <a:solidFill>
                <a:srgbClr val="000000"/>
              </a:solidFill>
              <a:latin typeface="Arial"/>
              <a:cs typeface="Arial"/>
            </a:rPr>
            <a:t>Pago por servicios a estudiantes activos de la Universidad, como estímulo para el desarrollo de su carrera. La remuneración se hará de acuerdo a la normativa vigente (Acuerdos CSU 012 y 040 de 2004 y 10 de 2005). Para estudiantes de Pregrado no puede superar los 2 SMMLV y para estudiantes de posgrado no puede superar 3SMMLV.</a:t>
          </a:r>
        </a:p>
      </xdr:txBody>
    </xdr:sp>
    <xdr:clientData/>
  </xdr:twoCellAnchor>
  <xdr:twoCellAnchor>
    <xdr:from>
      <xdr:col>1</xdr:col>
      <xdr:colOff>25214</xdr:colOff>
      <xdr:row>35</xdr:row>
      <xdr:rowOff>51828</xdr:rowOff>
    </xdr:from>
    <xdr:to>
      <xdr:col>8</xdr:col>
      <xdr:colOff>930088</xdr:colOff>
      <xdr:row>39</xdr:row>
      <xdr:rowOff>58177</xdr:rowOff>
    </xdr:to>
    <xdr:sp macro="" textlink="">
      <xdr:nvSpPr>
        <xdr:cNvPr id="3" name="Text Box 1">
          <a:extLst>
            <a:ext uri="{FF2B5EF4-FFF2-40B4-BE49-F238E27FC236}">
              <a16:creationId xmlns:a16="http://schemas.microsoft.com/office/drawing/2014/main" id="{00000000-0008-0000-0200-000003000000}"/>
            </a:ext>
          </a:extLst>
        </xdr:cNvPr>
        <xdr:cNvSpPr txBox="1">
          <a:spLocks noChangeArrowheads="1"/>
        </xdr:cNvSpPr>
      </xdr:nvSpPr>
      <xdr:spPr bwMode="auto">
        <a:xfrm>
          <a:off x="434789" y="6100203"/>
          <a:ext cx="8477249" cy="692149"/>
        </a:xfrm>
        <a:prstGeom prst="rect">
          <a:avLst/>
        </a:prstGeom>
        <a:solidFill>
          <a:srgbClr val="FFFFFF"/>
        </a:solidFill>
        <a:ln w="9525">
          <a:solidFill>
            <a:srgbClr val="000000"/>
          </a:solidFill>
          <a:miter lim="800000"/>
          <a:headEnd/>
          <a:tailEnd/>
        </a:ln>
      </xdr:spPr>
      <xdr:txBody>
        <a:bodyPr vertOverflow="clip" wrap="square" lIns="27432" tIns="22860" rIns="27432" bIns="0" anchor="t" upright="1"/>
        <a:lstStyle/>
        <a:p>
          <a:pPr algn="just" rtl="0">
            <a:defRPr sz="1000"/>
          </a:pPr>
          <a:r>
            <a:rPr lang="es-CO" sz="1000" b="1" i="0" u="none" strike="noStrike" baseline="0">
              <a:solidFill>
                <a:srgbClr val="000000"/>
              </a:solidFill>
              <a:latin typeface="Arial"/>
              <a:cs typeface="Arial"/>
            </a:rPr>
            <a:t>Remuneración por servicios técnicos (sin incluir servicios técnico-administrativos): </a:t>
          </a:r>
          <a:r>
            <a:rPr lang="es-CO" sz="1000" b="0" i="0" u="none" strike="noStrike" baseline="0">
              <a:solidFill>
                <a:srgbClr val="000000"/>
              </a:solidFill>
              <a:latin typeface="Arial"/>
              <a:cs typeface="Arial"/>
            </a:rPr>
            <a:t>Pago por servicios calificados a personas naturales o jurídicas que se prestan en forma continua para asuntos propios de la Universidad o que requieran conocimientos especializados y están sujetos al régimen contractual vigente.</a:t>
          </a:r>
        </a:p>
      </xdr:txBody>
    </xdr:sp>
    <xdr:clientData/>
  </xdr:twoCellAnchor>
  <xdr:twoCellAnchor>
    <xdr:from>
      <xdr:col>1</xdr:col>
      <xdr:colOff>0</xdr:colOff>
      <xdr:row>87</xdr:row>
      <xdr:rowOff>0</xdr:rowOff>
    </xdr:from>
    <xdr:to>
      <xdr:col>9</xdr:col>
      <xdr:colOff>145676</xdr:colOff>
      <xdr:row>98</xdr:row>
      <xdr:rowOff>134471</xdr:rowOff>
    </xdr:to>
    <xdr:sp macro="" textlink="">
      <xdr:nvSpPr>
        <xdr:cNvPr id="4" name="Text Box 1">
          <a:extLst>
            <a:ext uri="{FF2B5EF4-FFF2-40B4-BE49-F238E27FC236}">
              <a16:creationId xmlns:a16="http://schemas.microsoft.com/office/drawing/2014/main" id="{00000000-0008-0000-0200-000004000000}"/>
            </a:ext>
          </a:extLst>
        </xdr:cNvPr>
        <xdr:cNvSpPr txBox="1">
          <a:spLocks noChangeArrowheads="1"/>
        </xdr:cNvSpPr>
      </xdr:nvSpPr>
      <xdr:spPr bwMode="auto">
        <a:xfrm>
          <a:off x="409575" y="15982950"/>
          <a:ext cx="8689601" cy="944096"/>
        </a:xfrm>
        <a:prstGeom prst="rect">
          <a:avLst/>
        </a:prstGeom>
        <a:solidFill>
          <a:srgbClr val="FFFFFF"/>
        </a:solidFill>
        <a:ln w="9525">
          <a:solidFill>
            <a:srgbClr val="000000"/>
          </a:solidFill>
          <a:miter lim="800000"/>
          <a:headEnd/>
          <a:tailEnd/>
        </a:ln>
      </xdr:spPr>
      <xdr:txBody>
        <a:bodyPr vertOverflow="clip" wrap="square" lIns="27432" tIns="22860" rIns="27432" bIns="0" anchor="ctr" upright="1"/>
        <a:lstStyle/>
        <a:p>
          <a:pPr algn="l" rtl="0">
            <a:lnSpc>
              <a:spcPts val="1100"/>
            </a:lnSpc>
            <a:defRPr sz="1000"/>
          </a:pPr>
          <a:r>
            <a:rPr lang="es-CO" sz="1000" b="1" i="0" u="none" strike="noStrike" baseline="0">
              <a:solidFill>
                <a:srgbClr val="000000"/>
              </a:solidFill>
              <a:latin typeface="Arial" panose="020B0604020202020204" pitchFamily="34" charset="0"/>
              <a:cs typeface="Arial" panose="020B0604020202020204" pitchFamily="34" charset="0"/>
            </a:rPr>
            <a:t>Equipos: </a:t>
          </a:r>
          <a:r>
            <a:rPr lang="es-CO" sz="1000" b="0" i="0">
              <a:effectLst/>
              <a:latin typeface="Arial" panose="020B0604020202020204" pitchFamily="34" charset="0"/>
              <a:ea typeface="+mn-ea"/>
              <a:cs typeface="Arial" panose="020B0604020202020204" pitchFamily="34" charset="0"/>
            </a:rPr>
            <a:t>Adquisición de bienes muebles e intangibles de consumo duradero. En esta categoría se incluyen bienes como muebles y enseres, equipos de oficina, de laboratorio, de comunicaciones y telemáticos, licencias de software a perpetuidad o por un periodo de tiempo y su renovación, suscripción de uso de software y su renovación, certificados digitales de seguridad, firmas digitales y su renovación, hardware, adquisición y ampliación de memoria RAM para computadores y servidores, obras de arte y demás bienes de carácter histórico y cultural, elementos musicales, vehículos, equipos de laboratorio, entre otros. En este rubro también se incluyen los gastos de nacionalización e impuestos derivados de la compra.</a:t>
          </a:r>
          <a:endParaRPr lang="es-CO" sz="1000" b="0" i="0" u="none" strike="noStrike" baseline="0">
            <a:solidFill>
              <a:srgbClr val="000000"/>
            </a:solidFill>
            <a:latin typeface="Arial" panose="020B0604020202020204" pitchFamily="34" charset="0"/>
            <a:cs typeface="Arial" panose="020B0604020202020204" pitchFamily="34" charset="0"/>
          </a:endParaRPr>
        </a:p>
      </xdr:txBody>
    </xdr:sp>
    <xdr:clientData/>
  </xdr:twoCellAnchor>
  <xdr:twoCellAnchor>
    <xdr:from>
      <xdr:col>0</xdr:col>
      <xdr:colOff>390805</xdr:colOff>
      <xdr:row>125</xdr:row>
      <xdr:rowOff>142875</xdr:rowOff>
    </xdr:from>
    <xdr:to>
      <xdr:col>6</xdr:col>
      <xdr:colOff>490817</xdr:colOff>
      <xdr:row>129</xdr:row>
      <xdr:rowOff>28575</xdr:rowOff>
    </xdr:to>
    <xdr:sp macro="" textlink="">
      <xdr:nvSpPr>
        <xdr:cNvPr id="5" name="Text Box 1">
          <a:extLst>
            <a:ext uri="{FF2B5EF4-FFF2-40B4-BE49-F238E27FC236}">
              <a16:creationId xmlns:a16="http://schemas.microsoft.com/office/drawing/2014/main" id="{00000000-0008-0000-0200-000005000000}"/>
            </a:ext>
          </a:extLst>
        </xdr:cNvPr>
        <xdr:cNvSpPr txBox="1">
          <a:spLocks noChangeArrowheads="1"/>
        </xdr:cNvSpPr>
      </xdr:nvSpPr>
      <xdr:spPr bwMode="auto">
        <a:xfrm>
          <a:off x="390805" y="22374225"/>
          <a:ext cx="5805487" cy="533400"/>
        </a:xfrm>
        <a:prstGeom prst="rect">
          <a:avLst/>
        </a:prstGeom>
        <a:solidFill>
          <a:srgbClr val="FFFFFF"/>
        </a:solidFill>
        <a:ln w="9525">
          <a:solidFill>
            <a:srgbClr val="000000"/>
          </a:solidFill>
          <a:miter lim="800000"/>
          <a:headEnd/>
          <a:tailEnd/>
        </a:ln>
      </xdr:spPr>
      <xdr:txBody>
        <a:bodyPr vertOverflow="clip" wrap="square" lIns="27432" tIns="22860" rIns="27432" bIns="0" anchor="t" upright="1"/>
        <a:lstStyle/>
        <a:p>
          <a:pPr algn="just" rtl="0">
            <a:defRPr sz="1000"/>
          </a:pPr>
          <a:r>
            <a:rPr lang="es-CO" sz="1000" b="1" i="0" u="none" strike="noStrike" baseline="0">
              <a:solidFill>
                <a:srgbClr val="000000"/>
              </a:solidFill>
              <a:latin typeface="Arial"/>
              <a:cs typeface="Arial"/>
            </a:rPr>
            <a:t>Materiales y suministros: </a:t>
          </a:r>
          <a:r>
            <a:rPr lang="es-CO" sz="1000" b="0" i="0" u="none" strike="noStrike" baseline="0">
              <a:solidFill>
                <a:srgbClr val="000000"/>
              </a:solidFill>
              <a:latin typeface="Arial"/>
              <a:cs typeface="Arial"/>
            </a:rPr>
            <a:t>Adquisición de bienes tangibles e intangibles de consumo final, o fungibles que no se deben inventariar por las diferentes dependencias y no son objeto de devolución, como el papel y útiles de escritorio..</a:t>
          </a:r>
        </a:p>
      </xdr:txBody>
    </xdr:sp>
    <xdr:clientData/>
  </xdr:twoCellAnchor>
  <xdr:twoCellAnchor>
    <xdr:from>
      <xdr:col>1</xdr:col>
      <xdr:colOff>0</xdr:colOff>
      <xdr:row>157</xdr:row>
      <xdr:rowOff>2803</xdr:rowOff>
    </xdr:from>
    <xdr:to>
      <xdr:col>5</xdr:col>
      <xdr:colOff>947738</xdr:colOff>
      <xdr:row>160</xdr:row>
      <xdr:rowOff>44826</xdr:rowOff>
    </xdr:to>
    <xdr:sp macro="" textlink="">
      <xdr:nvSpPr>
        <xdr:cNvPr id="6" name="Text Box 1">
          <a:extLst>
            <a:ext uri="{FF2B5EF4-FFF2-40B4-BE49-F238E27FC236}">
              <a16:creationId xmlns:a16="http://schemas.microsoft.com/office/drawing/2014/main" id="{00000000-0008-0000-0200-000006000000}"/>
            </a:ext>
          </a:extLst>
        </xdr:cNvPr>
        <xdr:cNvSpPr txBox="1">
          <a:spLocks noChangeArrowheads="1"/>
        </xdr:cNvSpPr>
      </xdr:nvSpPr>
      <xdr:spPr bwMode="auto">
        <a:xfrm>
          <a:off x="409575" y="27834853"/>
          <a:ext cx="5167313" cy="527798"/>
        </a:xfrm>
        <a:prstGeom prst="rect">
          <a:avLst/>
        </a:prstGeom>
        <a:solidFill>
          <a:srgbClr val="FFFFFF"/>
        </a:solidFill>
        <a:ln w="9525">
          <a:solidFill>
            <a:srgbClr val="000000"/>
          </a:solidFill>
          <a:miter lim="800000"/>
          <a:headEnd/>
          <a:tailEnd/>
        </a:ln>
      </xdr:spPr>
      <xdr:txBody>
        <a:bodyPr vertOverflow="clip" wrap="square" lIns="27432" tIns="22860" rIns="27432" bIns="0" anchor="t" upright="1"/>
        <a:lstStyle/>
        <a:p>
          <a:pPr algn="just" rtl="0">
            <a:defRPr sz="1000"/>
          </a:pPr>
          <a:r>
            <a:rPr lang="es-CO" sz="1000" b="1" i="0" u="none" strike="noStrike" baseline="0">
              <a:solidFill>
                <a:srgbClr val="000000"/>
              </a:solidFill>
              <a:latin typeface="Arial"/>
              <a:cs typeface="Arial"/>
            </a:rPr>
            <a:t>Mantenimiento: </a:t>
          </a:r>
          <a:r>
            <a:rPr lang="es-CO" sz="1000" b="0" i="0" u="none" strike="noStrike" baseline="0">
              <a:solidFill>
                <a:srgbClr val="000000"/>
              </a:solidFill>
              <a:latin typeface="Arial"/>
              <a:cs typeface="Arial"/>
            </a:rPr>
            <a:t>Gastos tendientes a la conservación y reparación de muebles e inmuebles.</a:t>
          </a:r>
        </a:p>
      </xdr:txBody>
    </xdr:sp>
    <xdr:clientData/>
  </xdr:twoCellAnchor>
  <xdr:twoCellAnchor>
    <xdr:from>
      <xdr:col>1</xdr:col>
      <xdr:colOff>0</xdr:colOff>
      <xdr:row>172</xdr:row>
      <xdr:rowOff>0</xdr:rowOff>
    </xdr:from>
    <xdr:to>
      <xdr:col>9</xdr:col>
      <xdr:colOff>0</xdr:colOff>
      <xdr:row>175</xdr:row>
      <xdr:rowOff>112059</xdr:rowOff>
    </xdr:to>
    <xdr:sp macro="" textlink="">
      <xdr:nvSpPr>
        <xdr:cNvPr id="7" name="Text Box 1">
          <a:extLst>
            <a:ext uri="{FF2B5EF4-FFF2-40B4-BE49-F238E27FC236}">
              <a16:creationId xmlns:a16="http://schemas.microsoft.com/office/drawing/2014/main" id="{00000000-0008-0000-0200-000007000000}"/>
            </a:ext>
          </a:extLst>
        </xdr:cNvPr>
        <xdr:cNvSpPr txBox="1">
          <a:spLocks noChangeArrowheads="1"/>
        </xdr:cNvSpPr>
      </xdr:nvSpPr>
      <xdr:spPr bwMode="auto">
        <a:xfrm>
          <a:off x="409575" y="30632400"/>
          <a:ext cx="8543925" cy="597834"/>
        </a:xfrm>
        <a:prstGeom prst="rect">
          <a:avLst/>
        </a:prstGeom>
        <a:solidFill>
          <a:srgbClr val="FFFFFF"/>
        </a:solidFill>
        <a:ln w="9525">
          <a:solidFill>
            <a:srgbClr val="000000"/>
          </a:solidFill>
          <a:miter lim="800000"/>
          <a:headEnd/>
          <a:tailEnd/>
        </a:ln>
      </xdr:spPr>
      <xdr:txBody>
        <a:bodyPr vertOverflow="clip" wrap="square" lIns="27432" tIns="22860" rIns="27432" bIns="0" anchor="t" upright="1"/>
        <a:lstStyle/>
        <a:p>
          <a:pPr algn="just" rtl="0">
            <a:defRPr sz="1000"/>
          </a:pPr>
          <a:r>
            <a:rPr lang="es-CO" sz="1000" b="1" i="0" u="none" strike="noStrike" baseline="0">
              <a:solidFill>
                <a:srgbClr val="000000"/>
              </a:solidFill>
              <a:latin typeface="Arial"/>
              <a:cs typeface="Arial"/>
            </a:rPr>
            <a:t>Servicios Públicos: </a:t>
          </a:r>
          <a:r>
            <a:rPr lang="es-CO" sz="1000" b="0" i="0" u="none" strike="noStrike" baseline="0">
              <a:solidFill>
                <a:srgbClr val="000000"/>
              </a:solidFill>
              <a:latin typeface="Arial"/>
              <a:cs typeface="Arial"/>
            </a:rPr>
            <a:t>Erogaciones por concepto de servicios de acueducto, alcantarillado, recolección de basuras, energía, teléfono, telefonía celular. Estos incluyen su instalación y traslado. Este rubro se incluye en aquellos casos en que es posible calcular de manera directa el costo de los servicios públicos asociados al proyecto; de lo contrario, se contabiliza en la categoría de costos indirectos.</a:t>
          </a:r>
        </a:p>
      </xdr:txBody>
    </xdr:sp>
    <xdr:clientData/>
  </xdr:twoCellAnchor>
  <xdr:twoCellAnchor>
    <xdr:from>
      <xdr:col>1</xdr:col>
      <xdr:colOff>0</xdr:colOff>
      <xdr:row>188</xdr:row>
      <xdr:rowOff>0</xdr:rowOff>
    </xdr:from>
    <xdr:to>
      <xdr:col>5</xdr:col>
      <xdr:colOff>976313</xdr:colOff>
      <xdr:row>189</xdr:row>
      <xdr:rowOff>152400</xdr:rowOff>
    </xdr:to>
    <xdr:sp macro="" textlink="">
      <xdr:nvSpPr>
        <xdr:cNvPr id="8" name="Text Box 1">
          <a:extLst>
            <a:ext uri="{FF2B5EF4-FFF2-40B4-BE49-F238E27FC236}">
              <a16:creationId xmlns:a16="http://schemas.microsoft.com/office/drawing/2014/main" id="{00000000-0008-0000-0200-000008000000}"/>
            </a:ext>
          </a:extLst>
        </xdr:cNvPr>
        <xdr:cNvSpPr txBox="1">
          <a:spLocks noChangeArrowheads="1"/>
        </xdr:cNvSpPr>
      </xdr:nvSpPr>
      <xdr:spPr bwMode="auto">
        <a:xfrm>
          <a:off x="409575" y="33270825"/>
          <a:ext cx="5195888" cy="314325"/>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es-CO" sz="1000" b="1" i="0" u="none" strike="noStrike" baseline="0">
              <a:solidFill>
                <a:srgbClr val="000000"/>
              </a:solidFill>
              <a:latin typeface="Arial"/>
              <a:cs typeface="Arial"/>
            </a:rPr>
            <a:t>Arrendamientos: </a:t>
          </a:r>
          <a:r>
            <a:rPr lang="es-CO" sz="1000" b="0" i="0" u="none" strike="noStrike" baseline="0">
              <a:solidFill>
                <a:srgbClr val="000000"/>
              </a:solidFill>
              <a:latin typeface="Arial"/>
              <a:cs typeface="Arial"/>
            </a:rPr>
            <a:t>Alquiler de bienes muebles e inmuebles.</a:t>
          </a:r>
        </a:p>
      </xdr:txBody>
    </xdr:sp>
    <xdr:clientData/>
  </xdr:twoCellAnchor>
  <xdr:twoCellAnchor>
    <xdr:from>
      <xdr:col>1</xdr:col>
      <xdr:colOff>0</xdr:colOff>
      <xdr:row>202</xdr:row>
      <xdr:rowOff>47620</xdr:rowOff>
    </xdr:from>
    <xdr:to>
      <xdr:col>5</xdr:col>
      <xdr:colOff>842963</xdr:colOff>
      <xdr:row>204</xdr:row>
      <xdr:rowOff>76195</xdr:rowOff>
    </xdr:to>
    <xdr:sp macro="" textlink="">
      <xdr:nvSpPr>
        <xdr:cNvPr id="9" name="Text Box 1">
          <a:extLst>
            <a:ext uri="{FF2B5EF4-FFF2-40B4-BE49-F238E27FC236}">
              <a16:creationId xmlns:a16="http://schemas.microsoft.com/office/drawing/2014/main" id="{00000000-0008-0000-0200-000009000000}"/>
            </a:ext>
          </a:extLst>
        </xdr:cNvPr>
        <xdr:cNvSpPr txBox="1">
          <a:spLocks noChangeArrowheads="1"/>
        </xdr:cNvSpPr>
      </xdr:nvSpPr>
      <xdr:spPr bwMode="auto">
        <a:xfrm>
          <a:off x="409575" y="35633020"/>
          <a:ext cx="5062538" cy="352425"/>
        </a:xfrm>
        <a:prstGeom prst="rect">
          <a:avLst/>
        </a:prstGeom>
        <a:solidFill>
          <a:srgbClr val="FFFFFF"/>
        </a:solidFill>
        <a:ln w="9525">
          <a:solidFill>
            <a:srgbClr val="000000"/>
          </a:solidFill>
          <a:miter lim="800000"/>
          <a:headEnd/>
          <a:tailEnd/>
        </a:ln>
      </xdr:spPr>
      <xdr:txBody>
        <a:bodyPr vertOverflow="clip" wrap="square" lIns="27432" tIns="22860" rIns="27432" bIns="0" anchor="t" upright="1"/>
        <a:lstStyle/>
        <a:p>
          <a:pPr algn="just" rtl="0">
            <a:defRPr sz="1000"/>
          </a:pPr>
          <a:r>
            <a:rPr lang="es-CO" sz="1000" b="1" i="0" u="none" strike="noStrike" baseline="0">
              <a:solidFill>
                <a:srgbClr val="000000"/>
              </a:solidFill>
              <a:latin typeface="Arial"/>
              <a:cs typeface="Arial"/>
            </a:rPr>
            <a:t>Capacitación: </a:t>
          </a:r>
          <a:r>
            <a:rPr lang="es-CO" sz="1000" b="0" i="0" u="none" strike="noStrike" baseline="0">
              <a:solidFill>
                <a:srgbClr val="000000"/>
              </a:solidFill>
              <a:latin typeface="Arial"/>
              <a:cs typeface="Arial"/>
            </a:rPr>
            <a:t>Eventos de actualización o adquisición de conocimientos para el personal involucrado en el proyecto.</a:t>
          </a:r>
        </a:p>
      </xdr:txBody>
    </xdr:sp>
    <xdr:clientData/>
  </xdr:twoCellAnchor>
  <xdr:twoCellAnchor>
    <xdr:from>
      <xdr:col>1</xdr:col>
      <xdr:colOff>0</xdr:colOff>
      <xdr:row>217</xdr:row>
      <xdr:rowOff>0</xdr:rowOff>
    </xdr:from>
    <xdr:to>
      <xdr:col>7</xdr:col>
      <xdr:colOff>0</xdr:colOff>
      <xdr:row>220</xdr:row>
      <xdr:rowOff>22412</xdr:rowOff>
    </xdr:to>
    <xdr:sp macro="" textlink="">
      <xdr:nvSpPr>
        <xdr:cNvPr id="10" name="Text Box 1">
          <a:extLst>
            <a:ext uri="{FF2B5EF4-FFF2-40B4-BE49-F238E27FC236}">
              <a16:creationId xmlns:a16="http://schemas.microsoft.com/office/drawing/2014/main" id="{00000000-0008-0000-0200-00000A000000}"/>
            </a:ext>
          </a:extLst>
        </xdr:cNvPr>
        <xdr:cNvSpPr txBox="1">
          <a:spLocks noChangeArrowheads="1"/>
        </xdr:cNvSpPr>
      </xdr:nvSpPr>
      <xdr:spPr bwMode="auto">
        <a:xfrm>
          <a:off x="409575" y="38223825"/>
          <a:ext cx="6353175" cy="508187"/>
        </a:xfrm>
        <a:prstGeom prst="rect">
          <a:avLst/>
        </a:prstGeom>
        <a:solidFill>
          <a:srgbClr val="FFFFFF"/>
        </a:solidFill>
        <a:ln w="9525">
          <a:solidFill>
            <a:srgbClr val="000000"/>
          </a:solidFill>
          <a:miter lim="800000"/>
          <a:headEnd/>
          <a:tailEnd/>
        </a:ln>
      </xdr:spPr>
      <xdr:txBody>
        <a:bodyPr vertOverflow="clip" wrap="square" lIns="27432" tIns="22860" rIns="27432" bIns="0" anchor="t" upright="1"/>
        <a:lstStyle/>
        <a:p>
          <a:pPr algn="just" rtl="0">
            <a:lnSpc>
              <a:spcPts val="900"/>
            </a:lnSpc>
            <a:defRPr sz="1000"/>
          </a:pPr>
          <a:r>
            <a:rPr lang="es-CO" sz="1000" b="1" i="0" u="none" strike="noStrike" baseline="0">
              <a:solidFill>
                <a:srgbClr val="000000"/>
              </a:solidFill>
              <a:latin typeface="Arial"/>
              <a:cs typeface="Arial"/>
            </a:rPr>
            <a:t>Viáticos y Gastos de viaje: </a:t>
          </a:r>
          <a:r>
            <a:rPr lang="es-CO" sz="1000" b="0" i="0" u="none" strike="noStrike" baseline="0">
              <a:solidFill>
                <a:srgbClr val="000000"/>
              </a:solidFill>
              <a:latin typeface="Arial"/>
              <a:cs typeface="Arial"/>
            </a:rPr>
            <a:t>Por este rubro se reconocen gastos de alojamiento, alimentación y transporte cuando se deban desempeñar funciones en lugar diferente a su sede habitual de trabajo. No se podrán imputar a este rubro los gastos correspondientes a la movilización dentro del perímetro urbano de cada ciudad.</a:t>
          </a:r>
        </a:p>
      </xdr:txBody>
    </xdr:sp>
    <xdr:clientData/>
  </xdr:twoCellAnchor>
  <xdr:twoCellAnchor>
    <xdr:from>
      <xdr:col>1</xdr:col>
      <xdr:colOff>0</xdr:colOff>
      <xdr:row>231</xdr:row>
      <xdr:rowOff>23813</xdr:rowOff>
    </xdr:from>
    <xdr:to>
      <xdr:col>5</xdr:col>
      <xdr:colOff>381000</xdr:colOff>
      <xdr:row>235</xdr:row>
      <xdr:rowOff>47625</xdr:rowOff>
    </xdr:to>
    <xdr:sp macro="" textlink="">
      <xdr:nvSpPr>
        <xdr:cNvPr id="11" name="Text Box 1">
          <a:extLst>
            <a:ext uri="{FF2B5EF4-FFF2-40B4-BE49-F238E27FC236}">
              <a16:creationId xmlns:a16="http://schemas.microsoft.com/office/drawing/2014/main" id="{00000000-0008-0000-0200-00000B000000}"/>
            </a:ext>
          </a:extLst>
        </xdr:cNvPr>
        <xdr:cNvSpPr txBox="1">
          <a:spLocks noChangeArrowheads="1"/>
        </xdr:cNvSpPr>
      </xdr:nvSpPr>
      <xdr:spPr bwMode="auto">
        <a:xfrm>
          <a:off x="409575" y="40724138"/>
          <a:ext cx="4600575" cy="671512"/>
        </a:xfrm>
        <a:prstGeom prst="rect">
          <a:avLst/>
        </a:prstGeom>
        <a:solidFill>
          <a:srgbClr val="FFFFFF"/>
        </a:solidFill>
        <a:ln w="9525">
          <a:solidFill>
            <a:srgbClr val="000000"/>
          </a:solidFill>
          <a:miter lim="800000"/>
          <a:headEnd/>
          <a:tailEnd/>
        </a:ln>
      </xdr:spPr>
      <xdr:txBody>
        <a:bodyPr vertOverflow="clip" wrap="square" lIns="27432" tIns="22860" rIns="27432" bIns="0" anchor="t" upright="1"/>
        <a:lstStyle/>
        <a:p>
          <a:pPr algn="just" rtl="0">
            <a:defRPr sz="1000"/>
          </a:pPr>
          <a:r>
            <a:rPr lang="es-CO" sz="1000" b="1" i="0" u="none" strike="noStrike" baseline="0">
              <a:solidFill>
                <a:srgbClr val="000000"/>
              </a:solidFill>
              <a:latin typeface="Arial"/>
              <a:cs typeface="Arial"/>
            </a:rPr>
            <a:t>Impresos y Publicaciones: </a:t>
          </a:r>
          <a:r>
            <a:rPr lang="es-CO" sz="1000" b="0" i="0" u="none" strike="noStrike" baseline="0">
              <a:solidFill>
                <a:srgbClr val="000000"/>
              </a:solidFill>
              <a:latin typeface="Arial"/>
              <a:cs typeface="Arial"/>
            </a:rPr>
            <a:t>Por este rubro se pueden pagar los gastos por edición de formas, escritos, publicaciones, revistas y libros, trabajos tipográficos, sellos, suscripciones, adquisiciones de libros, revistas, pagos de avisos y videos de televisión.</a:t>
          </a:r>
        </a:p>
      </xdr:txBody>
    </xdr:sp>
    <xdr:clientData/>
  </xdr:twoCellAnchor>
  <xdr:twoCellAnchor>
    <xdr:from>
      <xdr:col>1</xdr:col>
      <xdr:colOff>0</xdr:colOff>
      <xdr:row>262</xdr:row>
      <xdr:rowOff>0</xdr:rowOff>
    </xdr:from>
    <xdr:to>
      <xdr:col>4</xdr:col>
      <xdr:colOff>56029</xdr:colOff>
      <xdr:row>266</xdr:row>
      <xdr:rowOff>28575</xdr:rowOff>
    </xdr:to>
    <xdr:sp macro="" textlink="">
      <xdr:nvSpPr>
        <xdr:cNvPr id="12" name="Text Box 1">
          <a:extLst>
            <a:ext uri="{FF2B5EF4-FFF2-40B4-BE49-F238E27FC236}">
              <a16:creationId xmlns:a16="http://schemas.microsoft.com/office/drawing/2014/main" id="{00000000-0008-0000-0200-00000C000000}"/>
            </a:ext>
          </a:extLst>
        </xdr:cNvPr>
        <xdr:cNvSpPr txBox="1">
          <a:spLocks noChangeArrowheads="1"/>
        </xdr:cNvSpPr>
      </xdr:nvSpPr>
      <xdr:spPr bwMode="auto">
        <a:xfrm>
          <a:off x="409575" y="46215300"/>
          <a:ext cx="3285004" cy="676275"/>
        </a:xfrm>
        <a:prstGeom prst="rect">
          <a:avLst/>
        </a:prstGeom>
        <a:solidFill>
          <a:srgbClr val="FFFFFF"/>
        </a:solidFill>
        <a:ln w="9525">
          <a:solidFill>
            <a:srgbClr val="000000"/>
          </a:solidFill>
          <a:miter lim="800000"/>
          <a:headEnd/>
          <a:tailEnd/>
        </a:ln>
      </xdr:spPr>
      <xdr:txBody>
        <a:bodyPr vertOverflow="clip" wrap="square" lIns="27432" tIns="22860" rIns="27432" bIns="0" anchor="t" upright="1"/>
        <a:lstStyle/>
        <a:p>
          <a:pPr algn="just" rtl="0">
            <a:defRPr sz="1000"/>
          </a:pPr>
          <a:r>
            <a:rPr lang="es-CO" sz="1000" b="1" i="0" u="none" strike="noStrike" baseline="0">
              <a:solidFill>
                <a:srgbClr val="000000"/>
              </a:solidFill>
              <a:latin typeface="Arial"/>
              <a:cs typeface="Arial"/>
            </a:rPr>
            <a:t>Seguros: </a:t>
          </a:r>
          <a:r>
            <a:rPr lang="es-CO" sz="1000" b="0" i="0" u="none" strike="noStrike" baseline="0">
              <a:solidFill>
                <a:srgbClr val="000000"/>
              </a:solidFill>
              <a:latin typeface="Arial"/>
              <a:cs typeface="Arial"/>
            </a:rPr>
            <a:t>Corresponde a pólizas de garantía y seriedad que la Universidad debe adquirir cuando es contratada por un tercero para desarrollar un proyecto o actividad.</a:t>
          </a:r>
        </a:p>
      </xdr:txBody>
    </xdr:sp>
    <xdr:clientData/>
  </xdr:twoCellAnchor>
  <xdr:twoCellAnchor>
    <xdr:from>
      <xdr:col>1</xdr:col>
      <xdr:colOff>0</xdr:colOff>
      <xdr:row>277</xdr:row>
      <xdr:rowOff>0</xdr:rowOff>
    </xdr:from>
    <xdr:to>
      <xdr:col>4</xdr:col>
      <xdr:colOff>214313</xdr:colOff>
      <xdr:row>282</xdr:row>
      <xdr:rowOff>42863</xdr:rowOff>
    </xdr:to>
    <xdr:sp macro="" textlink="">
      <xdr:nvSpPr>
        <xdr:cNvPr id="13" name="Text Box 1">
          <a:extLst>
            <a:ext uri="{FF2B5EF4-FFF2-40B4-BE49-F238E27FC236}">
              <a16:creationId xmlns:a16="http://schemas.microsoft.com/office/drawing/2014/main" id="{00000000-0008-0000-0200-00000D000000}"/>
            </a:ext>
          </a:extLst>
        </xdr:cNvPr>
        <xdr:cNvSpPr txBox="1">
          <a:spLocks noChangeArrowheads="1"/>
        </xdr:cNvSpPr>
      </xdr:nvSpPr>
      <xdr:spPr bwMode="auto">
        <a:xfrm>
          <a:off x="409575" y="48853725"/>
          <a:ext cx="3443288" cy="852488"/>
        </a:xfrm>
        <a:prstGeom prst="rect">
          <a:avLst/>
        </a:prstGeom>
        <a:solidFill>
          <a:srgbClr val="FFFFFF"/>
        </a:solidFill>
        <a:ln w="9525">
          <a:solidFill>
            <a:srgbClr val="000000"/>
          </a:solidFill>
          <a:miter lim="800000"/>
          <a:headEnd/>
          <a:tailEnd/>
        </a:ln>
      </xdr:spPr>
      <xdr:txBody>
        <a:bodyPr vertOverflow="clip" wrap="square" lIns="27432" tIns="22860" rIns="27432" bIns="0" anchor="t" upright="1"/>
        <a:lstStyle/>
        <a:p>
          <a:pPr algn="just" rtl="0">
            <a:defRPr sz="1000"/>
          </a:pPr>
          <a:r>
            <a:rPr lang="es-CO" sz="1000" b="1" i="0" u="none" strike="noStrike" baseline="0">
              <a:solidFill>
                <a:srgbClr val="000000"/>
              </a:solidFill>
              <a:latin typeface="Arial"/>
              <a:cs typeface="Arial"/>
            </a:rPr>
            <a:t>Impuestos y Multas: </a:t>
          </a:r>
          <a:r>
            <a:rPr lang="es-CO" sz="1000" b="0" i="0" u="none" strike="noStrike" baseline="0">
              <a:solidFill>
                <a:srgbClr val="000000"/>
              </a:solidFill>
              <a:latin typeface="Arial"/>
              <a:cs typeface="Arial"/>
            </a:rPr>
            <a:t>Corresponde a impuestos y multas que la Universidad debe cancelar cuando es contratada por un tercero para desarrollar un proyecto o actividad. Aunque la Universidad está exenta de impuestos nacionales debe pagar impuestos departamentales y municipales.</a:t>
          </a:r>
        </a:p>
      </xdr:txBody>
    </xdr:sp>
    <xdr:clientData/>
  </xdr:twoCellAnchor>
  <xdr:twoCellAnchor>
    <xdr:from>
      <xdr:col>4</xdr:col>
      <xdr:colOff>358587</xdr:colOff>
      <xdr:row>277</xdr:row>
      <xdr:rowOff>0</xdr:rowOff>
    </xdr:from>
    <xdr:to>
      <xdr:col>9</xdr:col>
      <xdr:colOff>381000</xdr:colOff>
      <xdr:row>283</xdr:row>
      <xdr:rowOff>33618</xdr:rowOff>
    </xdr:to>
    <xdr:sp macro="" textlink="">
      <xdr:nvSpPr>
        <xdr:cNvPr id="14" name="Text Box 1">
          <a:extLst>
            <a:ext uri="{FF2B5EF4-FFF2-40B4-BE49-F238E27FC236}">
              <a16:creationId xmlns:a16="http://schemas.microsoft.com/office/drawing/2014/main" id="{00000000-0008-0000-0200-00000E000000}"/>
            </a:ext>
          </a:extLst>
        </xdr:cNvPr>
        <xdr:cNvSpPr txBox="1">
          <a:spLocks noChangeArrowheads="1"/>
        </xdr:cNvSpPr>
      </xdr:nvSpPr>
      <xdr:spPr bwMode="auto">
        <a:xfrm>
          <a:off x="3997137" y="48853725"/>
          <a:ext cx="5337363" cy="1005168"/>
        </a:xfrm>
        <a:prstGeom prst="rect">
          <a:avLst/>
        </a:prstGeom>
        <a:solidFill>
          <a:srgbClr val="FFFFFF"/>
        </a:solidFill>
        <a:ln w="9525">
          <a:solidFill>
            <a:srgbClr val="000000"/>
          </a:solidFill>
          <a:miter lim="800000"/>
          <a:headEnd/>
          <a:tailEnd/>
        </a:ln>
      </xdr:spPr>
      <xdr:txBody>
        <a:bodyPr vertOverflow="clip" wrap="square" lIns="27432" tIns="22860" rIns="27432" bIns="0" anchor="t" upright="1"/>
        <a:lstStyle/>
        <a:p>
          <a:pPr algn="just" rtl="0">
            <a:lnSpc>
              <a:spcPts val="1100"/>
            </a:lnSpc>
            <a:defRPr sz="1000"/>
          </a:pPr>
          <a:r>
            <a:rPr lang="es-CO" sz="1000" b="1" i="0" u="none" strike="noStrike" baseline="0">
              <a:solidFill>
                <a:srgbClr val="000000"/>
              </a:solidFill>
              <a:latin typeface="Arial"/>
              <a:cs typeface="Arial"/>
            </a:rPr>
            <a:t>Contratos con el Municipio de Medellín: </a:t>
          </a:r>
          <a:r>
            <a:rPr lang="es-CO" sz="1000" b="0" i="0" u="none" strike="noStrike" baseline="0">
              <a:solidFill>
                <a:srgbClr val="000000"/>
              </a:solidFill>
              <a:latin typeface="Arial"/>
              <a:cs typeface="Arial"/>
            </a:rPr>
            <a:t>Debe incluirse un impuesto denominado "Contribución al impuesto predial", valorado en el 10% del valor del contrato.  Este impuesto es descontado del valor del contrato por el Municipio; en el presupuesto, el valor del contrato debe dejarse sin el descuento, pues el pago del impuesto se hace evidente en esta tabla.  En estos contratos, debe solicitarse el apoyo de la Vicedecanatura de Investigación y Extensión para disminuir el valor de las transferencias en este 10%.</a:t>
          </a:r>
        </a:p>
      </xdr:txBody>
    </xdr:sp>
    <xdr:clientData/>
  </xdr:twoCellAnchor>
  <xdr:twoCellAnchor>
    <xdr:from>
      <xdr:col>1</xdr:col>
      <xdr:colOff>-1</xdr:colOff>
      <xdr:row>294</xdr:row>
      <xdr:rowOff>1</xdr:rowOff>
    </xdr:from>
    <xdr:to>
      <xdr:col>6</xdr:col>
      <xdr:colOff>428623</xdr:colOff>
      <xdr:row>299</xdr:row>
      <xdr:rowOff>119063</xdr:rowOff>
    </xdr:to>
    <xdr:sp macro="" textlink="">
      <xdr:nvSpPr>
        <xdr:cNvPr id="15" name="Text Box 1">
          <a:extLst>
            <a:ext uri="{FF2B5EF4-FFF2-40B4-BE49-F238E27FC236}">
              <a16:creationId xmlns:a16="http://schemas.microsoft.com/office/drawing/2014/main" id="{00000000-0008-0000-0200-00000F000000}"/>
            </a:ext>
          </a:extLst>
        </xdr:cNvPr>
        <xdr:cNvSpPr txBox="1">
          <a:spLocks noChangeArrowheads="1"/>
        </xdr:cNvSpPr>
      </xdr:nvSpPr>
      <xdr:spPr bwMode="auto">
        <a:xfrm>
          <a:off x="409574" y="51854101"/>
          <a:ext cx="5724524" cy="928687"/>
        </a:xfrm>
        <a:prstGeom prst="rect">
          <a:avLst/>
        </a:prstGeom>
        <a:solidFill>
          <a:srgbClr val="FFFFFF"/>
        </a:solidFill>
        <a:ln w="9525">
          <a:solidFill>
            <a:srgbClr val="000000"/>
          </a:solidFill>
          <a:miter lim="800000"/>
          <a:headEnd/>
          <a:tailEnd/>
        </a:ln>
      </xdr:spPr>
      <xdr:txBody>
        <a:bodyPr vertOverflow="clip" wrap="square" lIns="27432" tIns="22860" rIns="27432" bIns="0" anchor="t" upright="1"/>
        <a:lstStyle/>
        <a:p>
          <a:pPr algn="just" rtl="0">
            <a:defRPr sz="1000"/>
          </a:pPr>
          <a:r>
            <a:rPr lang="es-CO" sz="1000" b="1" i="0" u="none" strike="noStrike" baseline="0">
              <a:solidFill>
                <a:srgbClr val="000000"/>
              </a:solidFill>
              <a:latin typeface="Arial"/>
              <a:cs typeface="Arial"/>
            </a:rPr>
            <a:t>Apoyo logístico: </a:t>
          </a:r>
          <a:r>
            <a:rPr lang="es-CO" sz="1000" b="0" i="0" u="none" strike="noStrike" baseline="0">
              <a:solidFill>
                <a:srgbClr val="000000"/>
              </a:solidFill>
              <a:latin typeface="Arial"/>
              <a:cs typeface="Arial"/>
            </a:rPr>
            <a:t>En este rubro se incluye todo tipo de eventos organizados con propósito de apoyar el desarrollo de las funciones y actividades propias de los proyectos.  Tener en cuenta que en la realización de eventos se incurre en costos de operador logístico e infraestructura y equipos (salones, auditorios, equipos audiovisuales, etc.), los cuales deben presupuestarse, incluso si son aportados por la Universidad.  En este último caso estos costos se presupuestan como OPERACIONES INTERNAS</a:t>
          </a:r>
        </a:p>
      </xdr:txBody>
    </xdr:sp>
    <xdr:clientData/>
  </xdr:twoCellAnchor>
  <xdr:twoCellAnchor>
    <xdr:from>
      <xdr:col>1</xdr:col>
      <xdr:colOff>0</xdr:colOff>
      <xdr:row>141</xdr:row>
      <xdr:rowOff>0</xdr:rowOff>
    </xdr:from>
    <xdr:to>
      <xdr:col>9</xdr:col>
      <xdr:colOff>67235</xdr:colOff>
      <xdr:row>144</xdr:row>
      <xdr:rowOff>100854</xdr:rowOff>
    </xdr:to>
    <xdr:sp macro="" textlink="">
      <xdr:nvSpPr>
        <xdr:cNvPr id="16" name="Text Box 1">
          <a:extLst>
            <a:ext uri="{FF2B5EF4-FFF2-40B4-BE49-F238E27FC236}">
              <a16:creationId xmlns:a16="http://schemas.microsoft.com/office/drawing/2014/main" id="{00000000-0008-0000-0200-000010000000}"/>
            </a:ext>
          </a:extLst>
        </xdr:cNvPr>
        <xdr:cNvSpPr txBox="1">
          <a:spLocks noChangeArrowheads="1"/>
        </xdr:cNvSpPr>
      </xdr:nvSpPr>
      <xdr:spPr bwMode="auto">
        <a:xfrm>
          <a:off x="409575" y="25193625"/>
          <a:ext cx="8611160" cy="586629"/>
        </a:xfrm>
        <a:prstGeom prst="rect">
          <a:avLst/>
        </a:prstGeom>
        <a:solidFill>
          <a:srgbClr val="FFFFFF"/>
        </a:solidFill>
        <a:ln w="9525">
          <a:solidFill>
            <a:srgbClr val="000000"/>
          </a:solidFill>
          <a:miter lim="800000"/>
          <a:headEnd/>
          <a:tailEnd/>
        </a:ln>
      </xdr:spPr>
      <xdr:txBody>
        <a:bodyPr vertOverflow="clip" wrap="square" lIns="27432" tIns="22860" rIns="27432" bIns="0" anchor="t" upright="1"/>
        <a:lstStyle/>
        <a:p>
          <a:r>
            <a:rPr lang="es-CO" sz="1000" b="1" i="0" u="none" strike="noStrike" baseline="0">
              <a:solidFill>
                <a:srgbClr val="000000"/>
              </a:solidFill>
              <a:latin typeface="Arial"/>
              <a:ea typeface="+mn-ea"/>
              <a:cs typeface="Arial"/>
            </a:rPr>
            <a:t>Compra de Material Bibliográfico: </a:t>
          </a:r>
          <a:r>
            <a:rPr lang="es-CO" sz="1000" b="0" i="0" u="none" strike="noStrike" baseline="0">
              <a:solidFill>
                <a:srgbClr val="000000"/>
              </a:solidFill>
              <a:latin typeface="Arial"/>
              <a:ea typeface="+mn-ea"/>
              <a:cs typeface="Arial"/>
            </a:rPr>
            <a:t>Gastos destinados a la adquisición de material bibliográfico en sus diversos formatos tales  c omo libros, revistas, publicaciones, documentos audiovisuales, inscripción a bases de datos  y conexión a redes de información especializada, suscripciones a bases de  datos documentales referenciales, publicaciones digitales y  herramientas de manejo y organización de información bibliográfica.</a:t>
          </a:r>
        </a:p>
      </xdr:txBody>
    </xdr:sp>
    <xdr:clientData/>
  </xdr:twoCellAnchor>
  <xdr:twoCellAnchor>
    <xdr:from>
      <xdr:col>0</xdr:col>
      <xdr:colOff>381000</xdr:colOff>
      <xdr:row>326</xdr:row>
      <xdr:rowOff>89648</xdr:rowOff>
    </xdr:from>
    <xdr:to>
      <xdr:col>12</xdr:col>
      <xdr:colOff>165653</xdr:colOff>
      <xdr:row>338</xdr:row>
      <xdr:rowOff>67235</xdr:rowOff>
    </xdr:to>
    <xdr:sp macro="" textlink="">
      <xdr:nvSpPr>
        <xdr:cNvPr id="17" name="Text Box 1">
          <a:extLst>
            <a:ext uri="{FF2B5EF4-FFF2-40B4-BE49-F238E27FC236}">
              <a16:creationId xmlns:a16="http://schemas.microsoft.com/office/drawing/2014/main" id="{00000000-0008-0000-0200-000011000000}"/>
            </a:ext>
          </a:extLst>
        </xdr:cNvPr>
        <xdr:cNvSpPr txBox="1">
          <a:spLocks noChangeArrowheads="1"/>
        </xdr:cNvSpPr>
      </xdr:nvSpPr>
      <xdr:spPr bwMode="auto">
        <a:xfrm>
          <a:off x="381000" y="55067948"/>
          <a:ext cx="12652928" cy="1920687"/>
        </a:xfrm>
        <a:prstGeom prst="rect">
          <a:avLst/>
        </a:prstGeom>
        <a:solidFill>
          <a:srgbClr val="FFFFFF"/>
        </a:solidFill>
        <a:ln w="9525">
          <a:solidFill>
            <a:srgbClr val="000000"/>
          </a:solidFill>
          <a:miter lim="800000"/>
          <a:headEnd/>
          <a:tailEnd/>
        </a:ln>
      </xdr:spPr>
      <xdr:txBody>
        <a:bodyPr vertOverflow="clip" wrap="square" lIns="27432" tIns="22860" rIns="27432" bIns="0" anchor="t" upright="1"/>
        <a:lstStyle/>
        <a:p>
          <a:pPr algn="just" rtl="0">
            <a:defRPr sz="1000"/>
          </a:pPr>
          <a:r>
            <a:rPr lang="es-CO" sz="1000" b="1" i="0" u="none" strike="noStrike" baseline="0">
              <a:solidFill>
                <a:srgbClr val="000000"/>
              </a:solidFill>
              <a:latin typeface="Arial"/>
              <a:cs typeface="Arial"/>
            </a:rPr>
            <a:t>Operaciones Internas: </a:t>
          </a:r>
          <a:r>
            <a:rPr lang="es-CO" sz="1000" b="0" i="0" u="none" strike="noStrike" baseline="0">
              <a:solidFill>
                <a:srgbClr val="000000"/>
              </a:solidFill>
              <a:latin typeface="Arial"/>
              <a:cs typeface="Arial"/>
            </a:rPr>
            <a:t>Corresponde al traslado de recursos entre fondos. Pueden ser:</a:t>
          </a:r>
        </a:p>
        <a:p>
          <a:pPr marL="0" marR="0" indent="0" algn="just" defTabSz="914400" rtl="0" eaLnBrk="1" fontAlgn="auto" latinLnBrk="0" hangingPunct="1">
            <a:lnSpc>
              <a:spcPct val="100000"/>
            </a:lnSpc>
            <a:spcBef>
              <a:spcPts val="0"/>
            </a:spcBef>
            <a:spcAft>
              <a:spcPts val="0"/>
            </a:spcAft>
            <a:buClrTx/>
            <a:buSzTx/>
            <a:buFontTx/>
            <a:buNone/>
            <a:tabLst/>
            <a:defRPr sz="1000"/>
          </a:pPr>
          <a:endParaRPr lang="es-CO" sz="1000" b="0" i="0" u="none" strike="noStrike" baseline="0">
            <a:solidFill>
              <a:srgbClr val="000000"/>
            </a:solidFill>
            <a:effectLst/>
            <a:latin typeface="Arial"/>
            <a:ea typeface="+mn-ea"/>
            <a:cs typeface="Arial"/>
          </a:endParaRPr>
        </a:p>
        <a:p>
          <a:pPr marL="0" marR="0" indent="0" algn="just" defTabSz="914400" rtl="0" eaLnBrk="1" fontAlgn="auto" latinLnBrk="0" hangingPunct="1">
            <a:lnSpc>
              <a:spcPct val="100000"/>
            </a:lnSpc>
            <a:spcBef>
              <a:spcPts val="0"/>
            </a:spcBef>
            <a:spcAft>
              <a:spcPts val="0"/>
            </a:spcAft>
            <a:buClrTx/>
            <a:buSzTx/>
            <a:buFontTx/>
            <a:buNone/>
            <a:tabLst/>
            <a:defRPr sz="1000"/>
          </a:pPr>
          <a:r>
            <a:rPr lang="es-CO" sz="1000" b="1" i="0" baseline="0">
              <a:effectLst/>
              <a:latin typeface="Arial" panose="020B0604020202020204" pitchFamily="34" charset="0"/>
              <a:ea typeface="+mn-ea"/>
              <a:cs typeface="Arial" panose="020B0604020202020204" pitchFamily="34" charset="0"/>
            </a:rPr>
            <a:t>Operaciones internas por adquisición de bienes:</a:t>
          </a:r>
          <a:r>
            <a:rPr lang="es-CO" sz="1000" b="0" i="0" baseline="0">
              <a:effectLst/>
              <a:latin typeface="Arial" panose="020B0604020202020204" pitchFamily="34" charset="0"/>
              <a:ea typeface="+mn-ea"/>
              <a:cs typeface="Arial" panose="020B0604020202020204" pitchFamily="34" charset="0"/>
            </a:rPr>
            <a:t> cuando media la venta de un producto al interior de la  Universidad.</a:t>
          </a:r>
        </a:p>
        <a:p>
          <a:pPr marL="0" marR="0" indent="0" algn="just" defTabSz="914400" rtl="0" eaLnBrk="1" fontAlgn="auto" latinLnBrk="0" hangingPunct="1">
            <a:lnSpc>
              <a:spcPct val="100000"/>
            </a:lnSpc>
            <a:spcBef>
              <a:spcPts val="0"/>
            </a:spcBef>
            <a:spcAft>
              <a:spcPts val="0"/>
            </a:spcAft>
            <a:buClrTx/>
            <a:buSzTx/>
            <a:buFontTx/>
            <a:buNone/>
            <a:tabLst/>
            <a:defRPr sz="1000"/>
          </a:pPr>
          <a:r>
            <a:rPr lang="es-CO" sz="1000" b="1" i="0" baseline="0">
              <a:effectLst/>
              <a:latin typeface="Arial" panose="020B0604020202020204" pitchFamily="34" charset="0"/>
              <a:ea typeface="+mn-ea"/>
              <a:cs typeface="Arial" panose="020B0604020202020204" pitchFamily="34" charset="0"/>
            </a:rPr>
            <a:t>Operaciones internas por adquisición de servicios de Extensión</a:t>
          </a:r>
          <a:r>
            <a:rPr lang="es-CO" sz="1000" b="0" i="0" baseline="0">
              <a:effectLst/>
              <a:latin typeface="Arial" panose="020B0604020202020204" pitchFamily="34" charset="0"/>
              <a:ea typeface="+mn-ea"/>
              <a:cs typeface="Arial" panose="020B0604020202020204" pitchFamily="34" charset="0"/>
            </a:rPr>
            <a:t>:cuando media la prestación de un servicio entre las diferentes facultades o centros e institutos de la Universidad.</a:t>
          </a:r>
        </a:p>
        <a:p>
          <a:pPr marL="0" marR="0" indent="0" algn="just" defTabSz="914400" rtl="0" eaLnBrk="1" fontAlgn="auto" latinLnBrk="0" hangingPunct="1">
            <a:lnSpc>
              <a:spcPct val="100000"/>
            </a:lnSpc>
            <a:spcBef>
              <a:spcPts val="0"/>
            </a:spcBef>
            <a:spcAft>
              <a:spcPts val="0"/>
            </a:spcAft>
            <a:buClrTx/>
            <a:buSzTx/>
            <a:buFontTx/>
            <a:buNone/>
            <a:tabLst/>
            <a:defRPr sz="1000"/>
          </a:pPr>
          <a:r>
            <a:rPr lang="es-CO" sz="1000" b="1" i="0" baseline="0">
              <a:effectLst/>
              <a:latin typeface="Arial" panose="020B0604020202020204" pitchFamily="34" charset="0"/>
              <a:ea typeface="+mn-ea"/>
              <a:cs typeface="Arial" panose="020B0604020202020204" pitchFamily="34" charset="0"/>
            </a:rPr>
            <a:t>Operaciones Internas - Adquisición Impresos y publicaciones:</a:t>
          </a:r>
          <a:r>
            <a:rPr lang="es-CO" sz="1000" b="0" i="0" baseline="0">
              <a:effectLst/>
              <a:latin typeface="Arial" panose="020B0604020202020204" pitchFamily="34" charset="0"/>
              <a:ea typeface="+mn-ea"/>
              <a:cs typeface="Arial" panose="020B0604020202020204" pitchFamily="34" charset="0"/>
            </a:rPr>
            <a:t>Transferencias realizadas por operaciones celebradas con la Editorial o venta de publicaciones entre facultades.</a:t>
          </a:r>
        </a:p>
        <a:p>
          <a:pPr marL="0" marR="0" indent="0" algn="just" defTabSz="914400" rtl="0" eaLnBrk="1" fontAlgn="auto" latinLnBrk="0" hangingPunct="1">
            <a:lnSpc>
              <a:spcPct val="100000"/>
            </a:lnSpc>
            <a:spcBef>
              <a:spcPts val="0"/>
            </a:spcBef>
            <a:spcAft>
              <a:spcPts val="0"/>
            </a:spcAft>
            <a:buClrTx/>
            <a:buSzTx/>
            <a:buFontTx/>
            <a:buNone/>
            <a:tabLst/>
            <a:defRPr sz="1000"/>
          </a:pPr>
          <a:r>
            <a:rPr lang="es-CO" sz="1000" b="1" i="0" baseline="0">
              <a:effectLst/>
              <a:latin typeface="Arial" panose="020B0604020202020204" pitchFamily="34" charset="0"/>
              <a:ea typeface="+mn-ea"/>
              <a:cs typeface="Arial" panose="020B0604020202020204" pitchFamily="34" charset="0"/>
            </a:rPr>
            <a:t>Operaciones internas - Adquisición Arrendamientos: </a:t>
          </a:r>
          <a:r>
            <a:rPr lang="es-CO" sz="1000" b="0" i="0" baseline="0">
              <a:effectLst/>
              <a:latin typeface="Arial" panose="020B0604020202020204" pitchFamily="34" charset="0"/>
              <a:ea typeface="+mn-ea"/>
              <a:cs typeface="Arial" panose="020B0604020202020204" pitchFamily="34" charset="0"/>
            </a:rPr>
            <a:t>Alquiler de auditorios, centro de convenciones o cualquier espacio entre las facultades, centros o institutos de la Universidad. </a:t>
          </a:r>
        </a:p>
        <a:p>
          <a:pPr marL="0" marR="0" indent="0" algn="just" defTabSz="914400" rtl="0" eaLnBrk="1" fontAlgn="auto" latinLnBrk="0" hangingPunct="1">
            <a:lnSpc>
              <a:spcPct val="100000"/>
            </a:lnSpc>
            <a:spcBef>
              <a:spcPts val="0"/>
            </a:spcBef>
            <a:spcAft>
              <a:spcPts val="0"/>
            </a:spcAft>
            <a:buClrTx/>
            <a:buSzTx/>
            <a:buFontTx/>
            <a:buNone/>
            <a:tabLst/>
            <a:defRPr sz="1000"/>
          </a:pPr>
          <a:r>
            <a:rPr lang="es-CO" sz="1000" b="1" i="0" baseline="0">
              <a:effectLst/>
              <a:latin typeface="Arial" panose="020B0604020202020204" pitchFamily="34" charset="0"/>
              <a:ea typeface="+mn-ea"/>
              <a:cs typeface="Arial" panose="020B0604020202020204" pitchFamily="34" charset="0"/>
            </a:rPr>
            <a:t>Operaciones internas - Adquisición Servicios de Comunicación: </a:t>
          </a:r>
          <a:r>
            <a:rPr lang="es-CO" sz="1000" b="0" i="0" baseline="0">
              <a:effectLst/>
              <a:latin typeface="Arial" panose="020B0604020202020204" pitchFamily="34" charset="0"/>
              <a:ea typeface="+mn-ea"/>
              <a:cs typeface="Arial" panose="020B0604020202020204" pitchFamily="34" charset="0"/>
            </a:rPr>
            <a:t>operaciones celebradas con Unimedios o facultades tales como avisos en periódico de la Universidad, entre otros</a:t>
          </a:r>
        </a:p>
        <a:p>
          <a:pPr marL="0" marR="0" indent="0" algn="just" defTabSz="914400" rtl="0" eaLnBrk="1" fontAlgn="auto" latinLnBrk="0" hangingPunct="1">
            <a:lnSpc>
              <a:spcPct val="100000"/>
            </a:lnSpc>
            <a:spcBef>
              <a:spcPts val="0"/>
            </a:spcBef>
            <a:spcAft>
              <a:spcPts val="0"/>
            </a:spcAft>
            <a:buClrTx/>
            <a:buSzTx/>
            <a:buFontTx/>
            <a:buNone/>
            <a:tabLst/>
            <a:defRPr sz="1000"/>
          </a:pPr>
          <a:r>
            <a:rPr lang="es-CO" sz="1000" b="1" i="0" baseline="0">
              <a:effectLst/>
              <a:latin typeface="Arial" panose="020B0604020202020204" pitchFamily="34" charset="0"/>
              <a:ea typeface="+mn-ea"/>
              <a:cs typeface="Arial" panose="020B0604020202020204" pitchFamily="34" charset="0"/>
            </a:rPr>
            <a:t>Operaciones internas  - Adquisición por otras </a:t>
          </a:r>
          <a:r>
            <a:rPr lang="es-CO" sz="1000" b="0" i="0" baseline="0">
              <a:effectLst/>
              <a:latin typeface="Arial" panose="020B0604020202020204" pitchFamily="34" charset="0"/>
              <a:ea typeface="+mn-ea"/>
              <a:cs typeface="Arial" panose="020B0604020202020204" pitchFamily="34" charset="0"/>
            </a:rPr>
            <a:t>ventas de Servicios: prestación de servicios que por su carácter esporádico, no pueden clasificarse dentro de los rubros presupuestales definidos anteriormente.</a:t>
          </a:r>
        </a:p>
        <a:p>
          <a:r>
            <a:rPr lang="es-CO" sz="1000" b="1" i="0" baseline="0">
              <a:effectLst/>
              <a:latin typeface="Arial" panose="020B0604020202020204" pitchFamily="34" charset="0"/>
              <a:ea typeface="+mn-ea"/>
              <a:cs typeface="Arial" panose="020B0604020202020204" pitchFamily="34" charset="0"/>
            </a:rPr>
            <a:t>Operaciones internas - Aportes sin Contraprestación</a:t>
          </a:r>
          <a:r>
            <a:rPr lang="es-CO" sz="1000" b="0" i="0" baseline="0">
              <a:effectLst/>
              <a:latin typeface="Arial" panose="020B0604020202020204" pitchFamily="34" charset="0"/>
              <a:ea typeface="+mn-ea"/>
              <a:cs typeface="Arial" panose="020B0604020202020204" pitchFamily="34" charset="0"/>
            </a:rPr>
            <a:t>:  Cuando  no media la prestación de un servicio o la venta de un bien. Tansferencias realizadas al interior de la Universidad y que no tienen contraprestación </a:t>
          </a:r>
          <a:r>
            <a:rPr lang="es-CO" sz="1100" b="0" i="0" u="none" strike="noStrike" baseline="0">
              <a:latin typeface="+mn-lt"/>
              <a:ea typeface="+mn-ea"/>
              <a:cs typeface="+mn-cs"/>
            </a:rPr>
            <a:t>alguna.</a:t>
          </a:r>
        </a:p>
        <a:p>
          <a:endParaRPr lang="es-CO" sz="1100" b="0" i="0" u="none" strike="noStrike" baseline="0">
            <a:effectLst/>
            <a:latin typeface="+mn-lt"/>
            <a:ea typeface="+mn-ea"/>
            <a:cs typeface="+mn-cs"/>
          </a:endParaRPr>
        </a:p>
        <a:p>
          <a:r>
            <a:rPr lang="es-CO" sz="1000" b="0" i="0" baseline="0">
              <a:effectLst/>
              <a:latin typeface="Arial" panose="020B0604020202020204" pitchFamily="34" charset="0"/>
              <a:ea typeface="+mn-ea"/>
              <a:cs typeface="Arial" panose="020B0604020202020204" pitchFamily="34" charset="0"/>
            </a:rPr>
            <a:t>Aquí se deben incluir también los costos de infraestructura y equipos provistos por la Universidad para la realización de eventos que apoyen la ejecución de los proyectos.</a:t>
          </a:r>
        </a:p>
      </xdr:txBody>
    </xdr:sp>
    <xdr:clientData/>
  </xdr:twoCellAnchor>
  <xdr:twoCellAnchor>
    <xdr:from>
      <xdr:col>1</xdr:col>
      <xdr:colOff>22412</xdr:colOff>
      <xdr:row>371</xdr:row>
      <xdr:rowOff>1</xdr:rowOff>
    </xdr:from>
    <xdr:to>
      <xdr:col>4</xdr:col>
      <xdr:colOff>156882</xdr:colOff>
      <xdr:row>374</xdr:row>
      <xdr:rowOff>56030</xdr:rowOff>
    </xdr:to>
    <xdr:sp macro="" textlink="">
      <xdr:nvSpPr>
        <xdr:cNvPr id="18" name="Text Box 1">
          <a:extLst>
            <a:ext uri="{FF2B5EF4-FFF2-40B4-BE49-F238E27FC236}">
              <a16:creationId xmlns:a16="http://schemas.microsoft.com/office/drawing/2014/main" id="{00000000-0008-0000-0200-000012000000}"/>
            </a:ext>
          </a:extLst>
        </xdr:cNvPr>
        <xdr:cNvSpPr txBox="1">
          <a:spLocks noChangeArrowheads="1"/>
        </xdr:cNvSpPr>
      </xdr:nvSpPr>
      <xdr:spPr bwMode="auto">
        <a:xfrm>
          <a:off x="431987" y="63684151"/>
          <a:ext cx="3363445" cy="541804"/>
        </a:xfrm>
        <a:prstGeom prst="rect">
          <a:avLst/>
        </a:prstGeom>
        <a:solidFill>
          <a:srgbClr val="FFFFFF"/>
        </a:solidFill>
        <a:ln w="9525">
          <a:solidFill>
            <a:srgbClr val="000000"/>
          </a:solidFill>
          <a:miter lim="800000"/>
          <a:headEnd/>
          <a:tailEnd/>
        </a:ln>
      </xdr:spPr>
      <xdr:txBody>
        <a:bodyPr vertOverflow="clip" wrap="square" lIns="27432" tIns="22860" rIns="27432" bIns="0" anchor="t" upright="1"/>
        <a:lstStyle/>
        <a:p>
          <a:pPr algn="just" rtl="0">
            <a:defRPr sz="1000"/>
          </a:pPr>
          <a:r>
            <a:rPr lang="es-CO" sz="1000" b="1" i="0" u="none" strike="noStrike" baseline="0">
              <a:solidFill>
                <a:srgbClr val="000000"/>
              </a:solidFill>
              <a:latin typeface="Arial"/>
              <a:cs typeface="Arial"/>
            </a:rPr>
            <a:t>Otros Gastos Generales por Adquisición de Servicios: </a:t>
          </a:r>
          <a:r>
            <a:rPr lang="es-CO" sz="1000" b="0" i="0" u="none" strike="noStrike" baseline="0">
              <a:solidFill>
                <a:srgbClr val="000000"/>
              </a:solidFill>
              <a:latin typeface="Arial"/>
              <a:cs typeface="Arial"/>
            </a:rPr>
            <a:t>Los demás gastos no contemplados en los apartados anteriores.</a:t>
          </a:r>
        </a:p>
      </xdr:txBody>
    </xdr:sp>
    <xdr:clientData/>
  </xdr:twoCellAnchor>
  <xdr:twoCellAnchor>
    <xdr:from>
      <xdr:col>1</xdr:col>
      <xdr:colOff>0</xdr:colOff>
      <xdr:row>247</xdr:row>
      <xdr:rowOff>0</xdr:rowOff>
    </xdr:from>
    <xdr:to>
      <xdr:col>10</xdr:col>
      <xdr:colOff>114680</xdr:colOff>
      <xdr:row>250</xdr:row>
      <xdr:rowOff>88245</xdr:rowOff>
    </xdr:to>
    <xdr:sp macro="" textlink="">
      <xdr:nvSpPr>
        <xdr:cNvPr id="19" name="Text Box 1">
          <a:extLst>
            <a:ext uri="{FF2B5EF4-FFF2-40B4-BE49-F238E27FC236}">
              <a16:creationId xmlns:a16="http://schemas.microsoft.com/office/drawing/2014/main" id="{00000000-0008-0000-0200-000013000000}"/>
            </a:ext>
          </a:extLst>
        </xdr:cNvPr>
        <xdr:cNvSpPr txBox="1">
          <a:spLocks noChangeArrowheads="1"/>
        </xdr:cNvSpPr>
      </xdr:nvSpPr>
      <xdr:spPr bwMode="auto">
        <a:xfrm>
          <a:off x="409575" y="43576875"/>
          <a:ext cx="9420605" cy="574020"/>
        </a:xfrm>
        <a:prstGeom prst="rect">
          <a:avLst/>
        </a:prstGeom>
        <a:solidFill>
          <a:srgbClr val="FFFFFF"/>
        </a:solidFill>
        <a:ln w="9525">
          <a:solidFill>
            <a:srgbClr val="000000"/>
          </a:solidFill>
          <a:miter lim="800000"/>
          <a:headEnd/>
          <a:tailEnd/>
        </a:ln>
      </xdr:spPr>
      <xdr:txBody>
        <a:bodyPr vertOverflow="clip" wrap="square" lIns="27432" tIns="22860" rIns="27432" bIns="0" anchor="t" upright="1"/>
        <a:lstStyle/>
        <a:p>
          <a:pPr algn="just" rtl="0">
            <a:lnSpc>
              <a:spcPts val="900"/>
            </a:lnSpc>
            <a:defRPr sz="1000"/>
          </a:pPr>
          <a:r>
            <a:rPr lang="es-CO" sz="1000" b="1" i="0" u="none" strike="noStrike" baseline="0">
              <a:solidFill>
                <a:srgbClr val="000000"/>
              </a:solidFill>
              <a:latin typeface="Arial"/>
              <a:cs typeface="Arial"/>
            </a:rPr>
            <a:t>Comunicaciones y Transporte: </a:t>
          </a:r>
          <a:r>
            <a:rPr lang="es-CO" sz="1000" b="0" i="0" u="none" strike="noStrike" baseline="0">
              <a:solidFill>
                <a:srgbClr val="000000"/>
              </a:solidFill>
              <a:latin typeface="Arial"/>
              <a:cs typeface="Arial"/>
            </a:rPr>
            <a:t>Se cubre por este concepto los gastos de mensajería, correos, correos electrónico y otros medios de comunicación, alquiler de líneas, embalaje y acarreo de elementos; ga</a:t>
          </a:r>
          <a:r>
            <a:rPr lang="es-CO" sz="1000" b="0" i="0" u="none" strike="noStrike" baseline="0">
              <a:solidFill>
                <a:srgbClr val="000000"/>
              </a:solidFill>
              <a:latin typeface="Arial"/>
              <a:ea typeface="+mn-ea"/>
              <a:cs typeface="Arial"/>
            </a:rPr>
            <a:t>stos relacionados con el transporte intermunicipal, férreo, marítimo, fluvial y de tracción animal en cumplimiento de actividades asignadas en desarrollo de proyectos de formación, investigación y extensión, diferentes a los gastos de transporte imputados al rubro de viáticos y gastos de viaje</a:t>
          </a:r>
        </a:p>
        <a:p>
          <a:pPr marL="0" indent="0" algn="just" rtl="0">
            <a:lnSpc>
              <a:spcPts val="900"/>
            </a:lnSpc>
            <a:defRPr sz="1000"/>
          </a:pPr>
          <a:endParaRPr lang="es-CO" sz="1000" b="0" i="0" u="none" strike="noStrike" baseline="0">
            <a:solidFill>
              <a:srgbClr val="000000"/>
            </a:solidFill>
            <a:latin typeface="Arial"/>
            <a:ea typeface="+mn-ea"/>
            <a:cs typeface="Arial"/>
          </a:endParaRPr>
        </a:p>
      </xdr:txBody>
    </xdr:sp>
    <xdr:clientData/>
  </xdr:twoCellAnchor>
  <xdr:twoCellAnchor>
    <xdr:from>
      <xdr:col>0</xdr:col>
      <xdr:colOff>347383</xdr:colOff>
      <xdr:row>311</xdr:row>
      <xdr:rowOff>78441</xdr:rowOff>
    </xdr:from>
    <xdr:to>
      <xdr:col>6</xdr:col>
      <xdr:colOff>361389</xdr:colOff>
      <xdr:row>314</xdr:row>
      <xdr:rowOff>123265</xdr:rowOff>
    </xdr:to>
    <xdr:sp macro="" textlink="">
      <xdr:nvSpPr>
        <xdr:cNvPr id="21" name="Text Box 1">
          <a:extLst>
            <a:ext uri="{FF2B5EF4-FFF2-40B4-BE49-F238E27FC236}">
              <a16:creationId xmlns:a16="http://schemas.microsoft.com/office/drawing/2014/main" id="{00000000-0008-0000-0200-000015000000}"/>
            </a:ext>
          </a:extLst>
        </xdr:cNvPr>
        <xdr:cNvSpPr txBox="1">
          <a:spLocks noChangeArrowheads="1"/>
        </xdr:cNvSpPr>
      </xdr:nvSpPr>
      <xdr:spPr bwMode="auto">
        <a:xfrm>
          <a:off x="347383" y="52142091"/>
          <a:ext cx="5719481" cy="530599"/>
        </a:xfrm>
        <a:prstGeom prst="rect">
          <a:avLst/>
        </a:prstGeom>
        <a:solidFill>
          <a:srgbClr val="FFFFFF"/>
        </a:solidFill>
        <a:ln w="9525">
          <a:solidFill>
            <a:srgbClr val="000000"/>
          </a:solidFill>
          <a:miter lim="800000"/>
          <a:headEnd/>
          <a:tailEnd/>
        </a:ln>
      </xdr:spPr>
      <xdr:txBody>
        <a:bodyPr vertOverflow="clip" wrap="square" lIns="27432" tIns="22860" rIns="27432" bIns="0" anchor="t" upright="1"/>
        <a:lstStyle/>
        <a:p>
          <a:pPr algn="just" rtl="0">
            <a:defRPr sz="1000"/>
          </a:pPr>
          <a:r>
            <a:rPr lang="es-CO" sz="1000" b="1" i="0" u="none" strike="noStrike" baseline="0">
              <a:solidFill>
                <a:srgbClr val="000000"/>
              </a:solidFill>
              <a:latin typeface="Arial"/>
              <a:cs typeface="Arial"/>
            </a:rPr>
            <a:t>Apoyo Económico Estudiantil: </a:t>
          </a:r>
          <a:r>
            <a:rPr lang="es-CO" sz="1000" b="0" i="0" u="none" strike="noStrike" baseline="0">
              <a:solidFill>
                <a:srgbClr val="000000"/>
              </a:solidFill>
              <a:latin typeface="Arial"/>
              <a:cs typeface="Arial"/>
            </a:rPr>
            <a:t>Gastos Relacionados con el pago de Inscripciones a eventoss académicos, culturales y deportivos.</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304800</xdr:colOff>
      <xdr:row>0</xdr:row>
      <xdr:rowOff>28575</xdr:rowOff>
    </xdr:from>
    <xdr:to>
      <xdr:col>0</xdr:col>
      <xdr:colOff>1828066</xdr:colOff>
      <xdr:row>3</xdr:row>
      <xdr:rowOff>123826</xdr:rowOff>
    </xdr:to>
    <xdr:pic>
      <xdr:nvPicPr>
        <xdr:cNvPr id="2" name="Imagen 1" descr="Descripción: Escudo PowerPoint">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b="14903"/>
        <a:stretch>
          <a:fillRect/>
        </a:stretch>
      </xdr:blipFill>
      <xdr:spPr bwMode="auto">
        <a:xfrm>
          <a:off x="304800" y="28575"/>
          <a:ext cx="1523266" cy="6381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X:\Vice%20inv%20y%20extensi&#243;n\Vicedecanatura\Formatos%20de%20extensi&#243;n\Formato%20proyectos%20ultimas%20versiones%20ago%202%202010\Francisco\Presupuestos\Formulaci&#243;n%20Proyecto%20de%20Diplomado%20POR%20CONVENIO.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de-134809\Vice%20inv%20y%20extensi&#243;n\Vicedecanatura\Formatos%20de%20extensi&#243;n\Formato%20proyectos%20ultimas%20versiones%20ago%202%202010\Francisco\Presupuestos\Formulaci&#243;n%20Proyecto%20de%20Diplomado%20POR%20CONVENIO.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mde-134809\Francisco\Presupuestos\Formulaci&#243;n%20Proyecto%20de%20Diplomado%20POR%20CONVENIO.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X:\Francisco\Presupuestos\Formulaci&#243;n%20Proyecto%20de%20Diplomado%20POR%20CONVENIO.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mde-134809\FORMATOS\Formatos%20presentaci&#243;n%20de%20propuestas\Formatos%202017\Enero%202017\Extensi&#243;n\Otras%20modalidades%20de%20Extensi&#243;n\Propuesta-Otras_modalidades_de_extensi&#243;n%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entación"/>
      <sheetName val="Académico"/>
      <sheetName val="Listas Desplegables"/>
      <sheetName val="Códigos"/>
    </sheetNames>
    <sheetDataSet>
      <sheetData sheetId="0"/>
      <sheetData sheetId="1"/>
      <sheetData sheetId="2">
        <row r="2">
          <cell r="C2" t="str">
            <v>Auxiliar</v>
          </cell>
          <cell r="H2" t="str">
            <v>Artes</v>
          </cell>
          <cell r="N2" t="str">
            <v>Abierto al público</v>
          </cell>
        </row>
        <row r="3">
          <cell r="A3" t="str">
            <v>Bogotá</v>
          </cell>
          <cell r="C3" t="str">
            <v>Asistente</v>
          </cell>
          <cell r="H3" t="str">
            <v>Ciencias Agropecuarias</v>
          </cell>
          <cell r="N3" t="str">
            <v>Por convenio</v>
          </cell>
        </row>
        <row r="4">
          <cell r="A4" t="str">
            <v>Medellín</v>
          </cell>
          <cell r="C4" t="str">
            <v>Asociado</v>
          </cell>
          <cell r="H4" t="str">
            <v>Ciencias Básicas</v>
          </cell>
        </row>
        <row r="5">
          <cell r="A5" t="str">
            <v>Manizales</v>
          </cell>
          <cell r="C5" t="str">
            <v>Titular</v>
          </cell>
          <cell r="H5" t="str">
            <v>Ciencias de la Salud</v>
          </cell>
        </row>
        <row r="6">
          <cell r="A6" t="str">
            <v>Palmira</v>
          </cell>
          <cell r="H6" t="str">
            <v>Ciencias Económicas y Administración</v>
          </cell>
        </row>
        <row r="7">
          <cell r="A7" t="str">
            <v>Leticia</v>
          </cell>
          <cell r="H7" t="str">
            <v>Ciencias Humanas</v>
          </cell>
        </row>
        <row r="8">
          <cell r="A8" t="str">
            <v>San Andrés</v>
          </cell>
          <cell r="H8" t="str">
            <v>Derecho y Ciencias Políticas</v>
          </cell>
        </row>
        <row r="9">
          <cell r="A9" t="str">
            <v>Arauca</v>
          </cell>
          <cell r="H9" t="str">
            <v>Ingeniería</v>
          </cell>
        </row>
        <row r="11">
          <cell r="C11">
            <v>1</v>
          </cell>
        </row>
        <row r="12">
          <cell r="C12">
            <v>2</v>
          </cell>
        </row>
        <row r="13">
          <cell r="C13">
            <v>3</v>
          </cell>
        </row>
        <row r="14">
          <cell r="C14">
            <v>4</v>
          </cell>
        </row>
      </sheetData>
      <sheetData sheetId="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entación"/>
      <sheetName val="Académico"/>
      <sheetName val="Listas Desplegables"/>
      <sheetName val="Códigos"/>
    </sheetNames>
    <sheetDataSet>
      <sheetData sheetId="0"/>
      <sheetData sheetId="1"/>
      <sheetData sheetId="2">
        <row r="2">
          <cell r="C2" t="str">
            <v>Auxiliar</v>
          </cell>
        </row>
      </sheetData>
      <sheetData sheetId="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entación"/>
      <sheetName val="Académico"/>
      <sheetName val="Listas Desplegables"/>
      <sheetName val="Códigos"/>
    </sheetNames>
    <sheetDataSet>
      <sheetData sheetId="0"/>
      <sheetData sheetId="1"/>
      <sheetData sheetId="2">
        <row r="2">
          <cell r="C2" t="str">
            <v>Auxiliar</v>
          </cell>
          <cell r="H2" t="str">
            <v>Artes</v>
          </cell>
          <cell r="N2" t="str">
            <v>Abierto al público</v>
          </cell>
        </row>
        <row r="3">
          <cell r="A3" t="str">
            <v>Bogotá</v>
          </cell>
          <cell r="C3" t="str">
            <v>Asistente</v>
          </cell>
          <cell r="H3" t="str">
            <v>Ciencias Agropecuarias</v>
          </cell>
          <cell r="N3" t="str">
            <v>Por convenio</v>
          </cell>
        </row>
        <row r="4">
          <cell r="A4" t="str">
            <v>Medellín</v>
          </cell>
          <cell r="C4" t="str">
            <v>Asociado</v>
          </cell>
          <cell r="H4" t="str">
            <v>Ciencias Básicas</v>
          </cell>
        </row>
        <row r="5">
          <cell r="A5" t="str">
            <v>Manizales</v>
          </cell>
          <cell r="C5" t="str">
            <v>Titular</v>
          </cell>
          <cell r="H5" t="str">
            <v>Ciencias de la Salud</v>
          </cell>
        </row>
        <row r="6">
          <cell r="A6" t="str">
            <v>Palmira</v>
          </cell>
          <cell r="H6" t="str">
            <v>Ciencias Económicas y Administración</v>
          </cell>
        </row>
        <row r="7">
          <cell r="A7" t="str">
            <v>Leticia</v>
          </cell>
          <cell r="H7" t="str">
            <v>Ciencias Humanas</v>
          </cell>
        </row>
        <row r="8">
          <cell r="A8" t="str">
            <v>San Andrés</v>
          </cell>
          <cell r="H8" t="str">
            <v>Derecho y Ciencias Políticas</v>
          </cell>
        </row>
        <row r="9">
          <cell r="A9" t="str">
            <v>Arauca</v>
          </cell>
          <cell r="H9" t="str">
            <v>Ingeniería</v>
          </cell>
        </row>
        <row r="11">
          <cell r="C11">
            <v>1</v>
          </cell>
        </row>
        <row r="12">
          <cell r="C12">
            <v>2</v>
          </cell>
        </row>
        <row r="13">
          <cell r="C13">
            <v>3</v>
          </cell>
        </row>
        <row r="14">
          <cell r="C14">
            <v>4</v>
          </cell>
        </row>
      </sheetData>
      <sheetData sheetId="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entación"/>
      <sheetName val="Académico"/>
      <sheetName val="Listas Desplegables"/>
      <sheetName val="Códigos"/>
    </sheetNames>
    <sheetDataSet>
      <sheetData sheetId="0"/>
      <sheetData sheetId="1"/>
      <sheetData sheetId="2">
        <row r="2">
          <cell r="C2" t="str">
            <v>Auxiliar</v>
          </cell>
          <cell r="H2" t="str">
            <v>Artes</v>
          </cell>
          <cell r="N2" t="str">
            <v>Abierto al público</v>
          </cell>
        </row>
        <row r="3">
          <cell r="A3" t="str">
            <v>Bogotá</v>
          </cell>
          <cell r="C3" t="str">
            <v>Asistente</v>
          </cell>
          <cell r="H3" t="str">
            <v>Ciencias Agropecuarias</v>
          </cell>
          <cell r="N3" t="str">
            <v>Por convenio</v>
          </cell>
        </row>
        <row r="4">
          <cell r="A4" t="str">
            <v>Medellín</v>
          </cell>
          <cell r="C4" t="str">
            <v>Asociado</v>
          </cell>
          <cell r="H4" t="str">
            <v>Ciencias Básicas</v>
          </cell>
        </row>
        <row r="5">
          <cell r="A5" t="str">
            <v>Manizales</v>
          </cell>
          <cell r="C5" t="str">
            <v>Titular</v>
          </cell>
          <cell r="H5" t="str">
            <v>Ciencias de la Salud</v>
          </cell>
        </row>
        <row r="6">
          <cell r="A6" t="str">
            <v>Palmira</v>
          </cell>
          <cell r="H6" t="str">
            <v>Ciencias Económicas y Administración</v>
          </cell>
        </row>
        <row r="7">
          <cell r="A7" t="str">
            <v>Leticia</v>
          </cell>
          <cell r="H7" t="str">
            <v>Ciencias Humanas</v>
          </cell>
        </row>
        <row r="8">
          <cell r="A8" t="str">
            <v>San Andrés</v>
          </cell>
          <cell r="H8" t="str">
            <v>Derecho y Ciencias Políticas</v>
          </cell>
        </row>
        <row r="9">
          <cell r="A9" t="str">
            <v>Arauca</v>
          </cell>
          <cell r="H9" t="str">
            <v>Ingeniería</v>
          </cell>
        </row>
        <row r="11">
          <cell r="C11">
            <v>1</v>
          </cell>
        </row>
        <row r="12">
          <cell r="C12">
            <v>2</v>
          </cell>
        </row>
        <row r="13">
          <cell r="C13">
            <v>3</v>
          </cell>
        </row>
        <row r="14">
          <cell r="C14">
            <v>4</v>
          </cell>
        </row>
      </sheetData>
      <sheetData sheetId="3"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ciones"/>
      <sheetName val="1. Presupuesto General"/>
      <sheetName val="1. Presupuesto General (2)"/>
      <sheetName val="2. Costos directos"/>
      <sheetName val="3. Flujo de Caja"/>
      <sheetName val="4. Presupuesto de liquidación"/>
      <sheetName val="19. Presupuesto 1 para cliente"/>
      <sheetName val="Códigos"/>
      <sheetName val="Resumen inicial"/>
    </sheetNames>
    <sheetDataSet>
      <sheetData sheetId="0" refreshError="1"/>
      <sheetData sheetId="1">
        <row r="13">
          <cell r="B13">
            <v>0</v>
          </cell>
        </row>
      </sheetData>
      <sheetData sheetId="2" refreshError="1"/>
      <sheetData sheetId="3" refreshError="1"/>
      <sheetData sheetId="4" refreshError="1"/>
      <sheetData sheetId="5" refreshError="1"/>
      <sheetData sheetId="6" refreshError="1"/>
      <sheetData sheetId="7"/>
      <sheetData sheetId="8"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printerSettings" Target="../printerSettings/printerSettings2.bin"/><Relationship Id="rId1" Type="http://schemas.openxmlformats.org/officeDocument/2006/relationships/hyperlink" Target="https://www.colombiacompra.gov.co/clasificador-de-bienes-y-servicios"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file:///D:\Dora%20Barrientos\AppData\VICINVEST\FORMATOS\Formatos%20presentaci&#243;n%20de%20propuestas\Formatos%202014%20(Junio%202014)\areas%20tematicas.xlsx" TargetMode="External"/><Relationship Id="rId1" Type="http://schemas.openxmlformats.org/officeDocument/2006/relationships/hyperlink" Target="file:///D:\Dora%20Barrientos\AppData\VICINVEST\FORMATOS\Formatos%20presentaci&#243;n%20de%20propuestas\Formatos%202014%20(Junio%202014)\areas%20tematicas.xlsx"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B1:M27"/>
  <sheetViews>
    <sheetView topLeftCell="A25" workbookViewId="0">
      <selection activeCell="B12" sqref="B12:M12"/>
    </sheetView>
  </sheetViews>
  <sheetFormatPr baseColWidth="10" defaultColWidth="11.44140625" defaultRowHeight="13.2" x14ac:dyDescent="0.25"/>
  <cols>
    <col min="1" max="1" width="11.44140625" style="36"/>
    <col min="2" max="2" width="16.88671875" style="38" customWidth="1"/>
    <col min="3" max="8" width="11.44140625" style="38"/>
    <col min="9" max="16384" width="11.44140625" style="36"/>
  </cols>
  <sheetData>
    <row r="1" spans="2:13" ht="13.8" thickBot="1" x14ac:dyDescent="0.3"/>
    <row r="2" spans="2:13" ht="15.75" customHeight="1" x14ac:dyDescent="0.25">
      <c r="B2" s="507" t="s">
        <v>0</v>
      </c>
      <c r="C2" s="508"/>
      <c r="D2" s="508"/>
      <c r="E2" s="508"/>
      <c r="F2" s="508"/>
      <c r="G2" s="508"/>
      <c r="H2" s="508"/>
      <c r="I2" s="508"/>
      <c r="J2" s="508"/>
      <c r="K2" s="508"/>
      <c r="L2" s="508"/>
      <c r="M2" s="509"/>
    </row>
    <row r="3" spans="2:13" ht="15.75" customHeight="1" x14ac:dyDescent="0.25">
      <c r="B3" s="517" t="s">
        <v>1</v>
      </c>
      <c r="C3" s="518"/>
      <c r="D3" s="518"/>
      <c r="E3" s="518"/>
      <c r="F3" s="518"/>
      <c r="G3" s="518"/>
      <c r="H3" s="518"/>
      <c r="I3" s="518"/>
      <c r="J3" s="518"/>
      <c r="K3" s="518"/>
      <c r="L3" s="518"/>
      <c r="M3" s="519"/>
    </row>
    <row r="4" spans="2:13" ht="15.75" customHeight="1" thickBot="1" x14ac:dyDescent="0.3">
      <c r="B4" s="520" t="s">
        <v>112</v>
      </c>
      <c r="C4" s="521"/>
      <c r="D4" s="521"/>
      <c r="E4" s="521"/>
      <c r="F4" s="521"/>
      <c r="G4" s="521"/>
      <c r="H4" s="521"/>
      <c r="I4" s="521"/>
      <c r="J4" s="521"/>
      <c r="K4" s="521"/>
      <c r="L4" s="521"/>
      <c r="M4" s="522"/>
    </row>
    <row r="5" spans="2:13" ht="16.2" thickBot="1" x14ac:dyDescent="0.3">
      <c r="B5" s="516"/>
      <c r="C5" s="516"/>
      <c r="D5" s="516"/>
      <c r="E5" s="516"/>
      <c r="F5" s="516"/>
      <c r="G5" s="516"/>
      <c r="H5" s="516"/>
      <c r="I5" s="516"/>
      <c r="J5" s="516"/>
      <c r="K5" s="516"/>
      <c r="L5" s="516"/>
      <c r="M5" s="516"/>
    </row>
    <row r="6" spans="2:13" s="49" customFormat="1" ht="16.5" customHeight="1" x14ac:dyDescent="0.25">
      <c r="B6" s="52" t="s">
        <v>100</v>
      </c>
      <c r="C6" s="510" t="s">
        <v>113</v>
      </c>
      <c r="D6" s="510"/>
      <c r="E6" s="511"/>
      <c r="F6" s="53" t="s">
        <v>101</v>
      </c>
      <c r="G6" s="510" t="s">
        <v>102</v>
      </c>
      <c r="H6" s="510"/>
      <c r="I6" s="510"/>
      <c r="J6" s="53" t="s">
        <v>103</v>
      </c>
      <c r="K6" s="510" t="s">
        <v>113</v>
      </c>
      <c r="L6" s="510"/>
      <c r="M6" s="511"/>
    </row>
    <row r="7" spans="2:13" s="49" customFormat="1" ht="16.5" customHeight="1" x14ac:dyDescent="0.25">
      <c r="B7" s="54" t="s">
        <v>104</v>
      </c>
      <c r="C7" s="512" t="s">
        <v>114</v>
      </c>
      <c r="D7" s="512"/>
      <c r="E7" s="512"/>
      <c r="F7" s="55" t="s">
        <v>104</v>
      </c>
      <c r="G7" s="512" t="s">
        <v>115</v>
      </c>
      <c r="H7" s="512"/>
      <c r="I7" s="512"/>
      <c r="J7" s="55" t="s">
        <v>104</v>
      </c>
      <c r="K7" s="512" t="s">
        <v>105</v>
      </c>
      <c r="L7" s="512"/>
      <c r="M7" s="513"/>
    </row>
    <row r="8" spans="2:13" s="49" customFormat="1" ht="17.25" customHeight="1" thickBot="1" x14ac:dyDescent="0.3">
      <c r="B8" s="56" t="s">
        <v>106</v>
      </c>
      <c r="C8" s="514" t="s">
        <v>116</v>
      </c>
      <c r="D8" s="514"/>
      <c r="E8" s="514"/>
      <c r="F8" s="57" t="s">
        <v>106</v>
      </c>
      <c r="G8" s="515">
        <v>41509</v>
      </c>
      <c r="H8" s="514"/>
      <c r="I8" s="514"/>
      <c r="J8" s="57" t="s">
        <v>106</v>
      </c>
      <c r="K8" s="515">
        <v>41516</v>
      </c>
      <c r="L8" s="514"/>
      <c r="M8" s="514"/>
    </row>
    <row r="9" spans="2:13" ht="16.2" thickBot="1" x14ac:dyDescent="0.3">
      <c r="B9" s="528">
        <f ca="1">TODAY()</f>
        <v>45314</v>
      </c>
      <c r="C9" s="529"/>
      <c r="D9" s="529"/>
      <c r="E9" s="529"/>
      <c r="F9" s="529"/>
      <c r="G9" s="529"/>
      <c r="H9" s="529"/>
    </row>
    <row r="10" spans="2:13" ht="65.25" customHeight="1" thickBot="1" x14ac:dyDescent="0.3">
      <c r="B10" s="523" t="s">
        <v>84</v>
      </c>
      <c r="C10" s="524"/>
      <c r="D10" s="524"/>
      <c r="E10" s="524"/>
      <c r="F10" s="524"/>
      <c r="G10" s="524"/>
      <c r="H10" s="524"/>
      <c r="I10" s="524"/>
      <c r="J10" s="524"/>
      <c r="K10" s="524"/>
      <c r="L10" s="524"/>
      <c r="M10" s="525"/>
    </row>
    <row r="11" spans="2:13" ht="15.6" x14ac:dyDescent="0.25">
      <c r="B11" s="48"/>
      <c r="C11" s="48"/>
      <c r="D11" s="48"/>
      <c r="E11" s="48"/>
      <c r="F11" s="48"/>
      <c r="G11" s="48"/>
      <c r="H11" s="48"/>
    </row>
    <row r="12" spans="2:13" ht="157.5" customHeight="1" x14ac:dyDescent="0.25">
      <c r="B12" s="526" t="s">
        <v>111</v>
      </c>
      <c r="C12" s="526"/>
      <c r="D12" s="526"/>
      <c r="E12" s="526"/>
      <c r="F12" s="526"/>
      <c r="G12" s="526"/>
      <c r="H12" s="526"/>
      <c r="I12" s="526"/>
      <c r="J12" s="526"/>
      <c r="K12" s="526"/>
      <c r="L12" s="526"/>
      <c r="M12" s="526"/>
    </row>
    <row r="13" spans="2:13" ht="15.6" x14ac:dyDescent="0.25">
      <c r="B13" s="37"/>
      <c r="C13" s="37"/>
      <c r="D13" s="37"/>
      <c r="E13" s="37"/>
      <c r="F13" s="37"/>
      <c r="G13" s="37"/>
      <c r="H13" s="37"/>
    </row>
    <row r="14" spans="2:13" ht="63.75" customHeight="1" x14ac:dyDescent="0.25">
      <c r="B14" s="58" t="s">
        <v>62</v>
      </c>
      <c r="C14" s="527" t="s">
        <v>75</v>
      </c>
      <c r="D14" s="527"/>
      <c r="E14" s="527"/>
      <c r="F14" s="527"/>
      <c r="G14" s="527"/>
      <c r="H14" s="527"/>
      <c r="I14" s="527"/>
      <c r="J14" s="527"/>
      <c r="K14" s="527"/>
      <c r="L14" s="527"/>
      <c r="M14" s="527"/>
    </row>
    <row r="15" spans="2:13" ht="96.75" customHeight="1" x14ac:dyDescent="0.25">
      <c r="B15" s="58" t="s">
        <v>63</v>
      </c>
      <c r="C15" s="527" t="s">
        <v>70</v>
      </c>
      <c r="D15" s="527"/>
      <c r="E15" s="527"/>
      <c r="F15" s="527"/>
      <c r="G15" s="527"/>
      <c r="H15" s="527"/>
      <c r="I15" s="527"/>
      <c r="J15" s="527"/>
      <c r="K15" s="527"/>
      <c r="L15" s="527"/>
      <c r="M15" s="527"/>
    </row>
    <row r="16" spans="2:13" ht="81.75" customHeight="1" x14ac:dyDescent="0.25">
      <c r="B16" s="58" t="s">
        <v>64</v>
      </c>
      <c r="C16" s="527" t="s">
        <v>71</v>
      </c>
      <c r="D16" s="527"/>
      <c r="E16" s="527"/>
      <c r="F16" s="527"/>
      <c r="G16" s="527"/>
      <c r="H16" s="527"/>
      <c r="I16" s="527"/>
      <c r="J16" s="527"/>
      <c r="K16" s="527"/>
      <c r="L16" s="527"/>
      <c r="M16" s="527"/>
    </row>
    <row r="17" spans="2:13" ht="66" customHeight="1" x14ac:dyDescent="0.25">
      <c r="B17" s="58" t="s">
        <v>65</v>
      </c>
      <c r="C17" s="527" t="s">
        <v>76</v>
      </c>
      <c r="D17" s="527"/>
      <c r="E17" s="527"/>
      <c r="F17" s="527"/>
      <c r="G17" s="527"/>
      <c r="H17" s="527"/>
      <c r="I17" s="527"/>
      <c r="J17" s="527"/>
      <c r="K17" s="527"/>
      <c r="L17" s="527"/>
      <c r="M17" s="527"/>
    </row>
    <row r="18" spans="2:13" ht="51.75" customHeight="1" x14ac:dyDescent="0.25">
      <c r="B18" s="58" t="s">
        <v>2</v>
      </c>
      <c r="C18" s="527" t="s">
        <v>77</v>
      </c>
      <c r="D18" s="527"/>
      <c r="E18" s="527"/>
      <c r="F18" s="527"/>
      <c r="G18" s="527"/>
      <c r="H18" s="527"/>
      <c r="I18" s="527"/>
      <c r="J18" s="527"/>
      <c r="K18" s="527"/>
      <c r="L18" s="527"/>
      <c r="M18" s="527"/>
    </row>
    <row r="19" spans="2:13" ht="15.6" x14ac:dyDescent="0.25">
      <c r="B19" s="59"/>
      <c r="C19" s="59"/>
      <c r="D19" s="59"/>
      <c r="E19" s="59"/>
      <c r="F19" s="59"/>
      <c r="G19" s="59"/>
      <c r="H19" s="59"/>
      <c r="I19" s="60"/>
      <c r="J19" s="60"/>
      <c r="K19" s="60"/>
      <c r="L19" s="60"/>
      <c r="M19" s="60"/>
    </row>
    <row r="20" spans="2:13" ht="35.25" customHeight="1" x14ac:dyDescent="0.25">
      <c r="B20" s="531" t="s">
        <v>117</v>
      </c>
      <c r="C20" s="531"/>
      <c r="D20" s="531"/>
      <c r="E20" s="531"/>
      <c r="F20" s="531"/>
      <c r="G20" s="531"/>
      <c r="H20" s="531"/>
      <c r="I20" s="531"/>
      <c r="J20" s="531"/>
      <c r="K20" s="531"/>
      <c r="L20" s="531"/>
      <c r="M20" s="531"/>
    </row>
    <row r="21" spans="2:13" ht="162.75" customHeight="1" x14ac:dyDescent="0.25">
      <c r="B21" s="532" t="s">
        <v>72</v>
      </c>
      <c r="C21" s="532"/>
      <c r="D21" s="532"/>
      <c r="E21" s="532"/>
      <c r="F21" s="532"/>
      <c r="G21" s="532"/>
      <c r="H21" s="532"/>
      <c r="I21" s="532"/>
      <c r="J21" s="532"/>
      <c r="K21" s="532"/>
      <c r="L21" s="532"/>
      <c r="M21" s="532"/>
    </row>
    <row r="22" spans="2:13" ht="15.6" x14ac:dyDescent="0.25">
      <c r="B22" s="61"/>
      <c r="C22" s="59"/>
      <c r="D22" s="59"/>
      <c r="E22" s="59"/>
      <c r="F22" s="59"/>
      <c r="G22" s="59"/>
      <c r="H22" s="59"/>
      <c r="I22" s="60"/>
      <c r="J22" s="60"/>
      <c r="K22" s="60"/>
      <c r="L22" s="60"/>
      <c r="M22" s="60"/>
    </row>
    <row r="23" spans="2:13" ht="18.75" customHeight="1" x14ac:dyDescent="0.25">
      <c r="B23" s="531" t="s">
        <v>118</v>
      </c>
      <c r="C23" s="531"/>
      <c r="D23" s="531"/>
      <c r="E23" s="531"/>
      <c r="F23" s="531"/>
      <c r="G23" s="531"/>
      <c r="H23" s="531"/>
      <c r="I23" s="531"/>
      <c r="J23" s="531"/>
      <c r="K23" s="531"/>
      <c r="L23" s="531"/>
      <c r="M23" s="531"/>
    </row>
    <row r="24" spans="2:13" ht="81.75" customHeight="1" x14ac:dyDescent="0.25">
      <c r="B24" s="530" t="s">
        <v>98</v>
      </c>
      <c r="C24" s="530"/>
      <c r="D24" s="530"/>
      <c r="E24" s="530"/>
      <c r="F24" s="530"/>
      <c r="G24" s="530"/>
      <c r="H24" s="530"/>
      <c r="I24" s="530"/>
      <c r="J24" s="530"/>
      <c r="K24" s="530"/>
      <c r="L24" s="530"/>
      <c r="M24" s="530"/>
    </row>
    <row r="25" spans="2:13" ht="15.6" x14ac:dyDescent="0.25">
      <c r="B25" s="62"/>
      <c r="C25" s="59"/>
      <c r="D25" s="59"/>
      <c r="E25" s="59"/>
      <c r="F25" s="59"/>
      <c r="G25" s="59"/>
      <c r="H25" s="59"/>
      <c r="I25" s="60"/>
      <c r="J25" s="60"/>
      <c r="K25" s="60"/>
      <c r="L25" s="60"/>
      <c r="M25" s="60"/>
    </row>
    <row r="26" spans="2:13" ht="36" customHeight="1" x14ac:dyDescent="0.25">
      <c r="B26" s="531" t="s">
        <v>119</v>
      </c>
      <c r="C26" s="531"/>
      <c r="D26" s="531"/>
      <c r="E26" s="531"/>
      <c r="F26" s="531"/>
      <c r="G26" s="531"/>
      <c r="H26" s="531"/>
      <c r="I26" s="531"/>
      <c r="J26" s="531"/>
      <c r="K26" s="531"/>
      <c r="L26" s="531"/>
      <c r="M26" s="531"/>
    </row>
    <row r="27" spans="2:13" ht="53.25" customHeight="1" x14ac:dyDescent="0.25">
      <c r="B27" s="530" t="s">
        <v>99</v>
      </c>
      <c r="C27" s="530"/>
      <c r="D27" s="530"/>
      <c r="E27" s="530"/>
      <c r="F27" s="530"/>
      <c r="G27" s="530"/>
      <c r="H27" s="530"/>
      <c r="I27" s="530"/>
      <c r="J27" s="530"/>
      <c r="K27" s="530"/>
      <c r="L27" s="530"/>
      <c r="M27" s="530"/>
    </row>
  </sheetData>
  <sheetProtection password="CB0B" sheet="1" selectLockedCells="1"/>
  <mergeCells count="27">
    <mergeCell ref="B24:M24"/>
    <mergeCell ref="B26:M26"/>
    <mergeCell ref="B27:M27"/>
    <mergeCell ref="C16:M16"/>
    <mergeCell ref="C17:M17"/>
    <mergeCell ref="C18:M18"/>
    <mergeCell ref="B20:M20"/>
    <mergeCell ref="B21:M21"/>
    <mergeCell ref="B23:M23"/>
    <mergeCell ref="B10:M10"/>
    <mergeCell ref="B12:M12"/>
    <mergeCell ref="C14:M14"/>
    <mergeCell ref="C15:M15"/>
    <mergeCell ref="B9:H9"/>
    <mergeCell ref="C8:E8"/>
    <mergeCell ref="G8:I8"/>
    <mergeCell ref="K8:M8"/>
    <mergeCell ref="B5:M5"/>
    <mergeCell ref="B3:M3"/>
    <mergeCell ref="B4:M4"/>
    <mergeCell ref="C6:E6"/>
    <mergeCell ref="G6:I6"/>
    <mergeCell ref="B2:M2"/>
    <mergeCell ref="K6:M6"/>
    <mergeCell ref="C7:E7"/>
    <mergeCell ref="G7:I7"/>
    <mergeCell ref="K7:M7"/>
  </mergeCells>
  <pageMargins left="0.75" right="0.75" top="1" bottom="1" header="0" footer="0"/>
  <pageSetup orientation="portrait" horizontalDpi="200" verticalDpi="200"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3">
    <tabColor theme="9" tint="-0.249977111117893"/>
    <pageSetUpPr fitToPage="1"/>
  </sheetPr>
  <dimension ref="A1:J110"/>
  <sheetViews>
    <sheetView tabSelected="1" topLeftCell="A85" zoomScale="90" zoomScaleNormal="90" zoomScaleSheetLayoutView="100" workbookViewId="0">
      <selection activeCell="D48" sqref="D48:H48"/>
    </sheetView>
  </sheetViews>
  <sheetFormatPr baseColWidth="10" defaultRowHeight="13.8" x14ac:dyDescent="0.25"/>
  <cols>
    <col min="1" max="1" width="29" style="186" customWidth="1"/>
    <col min="2" max="2" width="30.88671875" style="135" customWidth="1"/>
    <col min="3" max="3" width="17" style="135" customWidth="1"/>
    <col min="4" max="4" width="18.88671875" style="135" customWidth="1"/>
    <col min="5" max="5" width="16.6640625" style="135" customWidth="1"/>
    <col min="6" max="6" width="15.109375" style="135" customWidth="1"/>
    <col min="7" max="7" width="17.44140625" style="135" customWidth="1"/>
    <col min="8" max="8" width="17" style="135" customWidth="1"/>
    <col min="9" max="9" width="15.6640625" style="135" customWidth="1"/>
    <col min="10" max="10" width="15.6640625" style="135" hidden="1" customWidth="1"/>
    <col min="11" max="16374" width="11.44140625" style="134"/>
    <col min="16375" max="16375" width="0" style="134" hidden="1" customWidth="1"/>
    <col min="16376" max="16384" width="11.44140625" style="134"/>
  </cols>
  <sheetData>
    <row r="1" spans="1:10" ht="14.25" customHeight="1" x14ac:dyDescent="0.25">
      <c r="A1" s="593"/>
      <c r="B1" s="595" t="s">
        <v>1087</v>
      </c>
      <c r="C1" s="595"/>
      <c r="D1" s="595"/>
      <c r="E1" s="595"/>
      <c r="F1" s="595"/>
      <c r="G1" s="595"/>
      <c r="H1" s="596"/>
      <c r="I1" s="618" t="s">
        <v>1300</v>
      </c>
      <c r="J1" s="362"/>
    </row>
    <row r="2" spans="1:10" ht="14.25" customHeight="1" x14ac:dyDescent="0.25">
      <c r="A2" s="593"/>
      <c r="B2" s="595"/>
      <c r="C2" s="595"/>
      <c r="D2" s="595"/>
      <c r="E2" s="595"/>
      <c r="F2" s="595"/>
      <c r="G2" s="595"/>
      <c r="H2" s="596"/>
      <c r="I2" s="619"/>
      <c r="J2" s="362"/>
    </row>
    <row r="3" spans="1:10" ht="14.25" customHeight="1" x14ac:dyDescent="0.25">
      <c r="A3" s="593"/>
      <c r="B3" s="595"/>
      <c r="C3" s="595"/>
      <c r="D3" s="595"/>
      <c r="E3" s="595"/>
      <c r="F3" s="595"/>
      <c r="G3" s="595"/>
      <c r="H3" s="596"/>
      <c r="I3" s="619"/>
      <c r="J3" s="362"/>
    </row>
    <row r="4" spans="1:10" ht="15" customHeight="1" thickBot="1" x14ac:dyDescent="0.3">
      <c r="A4" s="594"/>
      <c r="B4" s="597"/>
      <c r="C4" s="597"/>
      <c r="D4" s="597"/>
      <c r="E4" s="597"/>
      <c r="F4" s="597"/>
      <c r="G4" s="597"/>
      <c r="H4" s="598"/>
      <c r="I4" s="620"/>
      <c r="J4" s="362"/>
    </row>
    <row r="5" spans="1:10" x14ac:dyDescent="0.25">
      <c r="A5" s="135"/>
    </row>
    <row r="6" spans="1:10" x14ac:dyDescent="0.25">
      <c r="A6" s="135"/>
    </row>
    <row r="7" spans="1:10" s="136" customFormat="1" ht="20.25" customHeight="1" x14ac:dyDescent="0.25">
      <c r="A7" s="651" t="s">
        <v>1088</v>
      </c>
      <c r="B7" s="651"/>
      <c r="C7" s="651"/>
      <c r="D7" s="651"/>
      <c r="E7" s="651"/>
      <c r="F7" s="651"/>
      <c r="G7" s="651"/>
      <c r="H7" s="651"/>
      <c r="I7" s="651"/>
      <c r="J7" s="359"/>
    </row>
    <row r="8" spans="1:10" s="137" customFormat="1" ht="16.5" customHeight="1" thickBot="1" x14ac:dyDescent="0.3">
      <c r="A8" s="652"/>
      <c r="B8" s="652"/>
      <c r="C8" s="652"/>
      <c r="D8" s="652"/>
      <c r="E8" s="652"/>
      <c r="F8" s="652"/>
      <c r="G8" s="652"/>
      <c r="H8" s="652"/>
      <c r="I8" s="652"/>
      <c r="J8" s="360"/>
    </row>
    <row r="9" spans="1:10" s="138" customFormat="1" ht="16.5" hidden="1" customHeight="1" thickBot="1" x14ac:dyDescent="0.3">
      <c r="A9" s="6">
        <v>1</v>
      </c>
      <c r="B9" s="68">
        <f>+IF(A9=1,VLOOKUP($B$29,Códigos!$A$854:$D$871,2,FALSE)*IF('1. Presupuesto General'!H29="Abierto",VLOOKUP($B$29,Códigos!$A$854:$D$871,3,FALSE),1),0)</f>
        <v>1</v>
      </c>
      <c r="C9" s="69">
        <f>+IF(A9=1,VLOOKUP($B$29,Códigos!$A$854:$D$871,4,FALSE),0)</f>
        <v>0</v>
      </c>
      <c r="D9" s="653"/>
      <c r="E9" s="653"/>
      <c r="F9" s="653"/>
      <c r="G9" s="653"/>
      <c r="H9" s="653"/>
      <c r="I9" s="654"/>
      <c r="J9" s="454"/>
    </row>
    <row r="10" spans="1:10" s="138" customFormat="1" ht="18.75" customHeight="1" thickBot="1" x14ac:dyDescent="0.3">
      <c r="A10" s="139" t="s">
        <v>46</v>
      </c>
      <c r="B10" s="121"/>
      <c r="C10" s="121"/>
      <c r="D10" s="121"/>
      <c r="E10" s="121"/>
      <c r="F10" s="121"/>
      <c r="G10" s="121"/>
      <c r="H10" s="121"/>
      <c r="I10" s="140"/>
      <c r="J10" s="452"/>
    </row>
    <row r="11" spans="1:10" s="138" customFormat="1" ht="18.75" customHeight="1" thickBot="1" x14ac:dyDescent="0.35">
      <c r="A11" s="613" t="s">
        <v>126</v>
      </c>
      <c r="B11" s="655"/>
      <c r="C11" s="655"/>
      <c r="D11" s="655"/>
      <c r="E11" s="655"/>
      <c r="F11" s="655"/>
      <c r="G11" s="655"/>
      <c r="H11" s="655"/>
      <c r="I11" s="656"/>
      <c r="J11" s="455"/>
    </row>
    <row r="12" spans="1:10" s="138" customFormat="1" ht="33.75" customHeight="1" x14ac:dyDescent="0.25">
      <c r="A12" s="248" t="s">
        <v>57</v>
      </c>
      <c r="B12" s="646"/>
      <c r="C12" s="647"/>
      <c r="D12" s="647"/>
      <c r="E12" s="647"/>
      <c r="F12" s="647"/>
      <c r="G12" s="647"/>
      <c r="H12" s="503" t="s">
        <v>1286</v>
      </c>
      <c r="I12" s="502"/>
      <c r="J12" s="456"/>
    </row>
    <row r="13" spans="1:10" s="138" customFormat="1" ht="18.75" customHeight="1" x14ac:dyDescent="0.25">
      <c r="A13" s="247" t="s">
        <v>120</v>
      </c>
      <c r="B13" s="633"/>
      <c r="C13" s="633"/>
      <c r="D13" s="633"/>
      <c r="E13" s="143" t="s">
        <v>124</v>
      </c>
      <c r="F13" s="633"/>
      <c r="G13" s="633"/>
      <c r="H13" s="144" t="s">
        <v>972</v>
      </c>
      <c r="I13" s="243"/>
      <c r="J13" s="457"/>
    </row>
    <row r="14" spans="1:10" s="138" customFormat="1" ht="26.25" customHeight="1" x14ac:dyDescent="0.25">
      <c r="A14" s="628" t="s">
        <v>1274</v>
      </c>
      <c r="B14" s="629"/>
      <c r="C14" s="667"/>
      <c r="D14" s="667"/>
      <c r="E14" s="667"/>
      <c r="F14" s="667"/>
      <c r="G14" s="668"/>
      <c r="H14" s="668"/>
      <c r="I14" s="669"/>
      <c r="J14" s="453"/>
    </row>
    <row r="15" spans="1:10" s="138" customFormat="1" ht="26.25" customHeight="1" x14ac:dyDescent="0.25">
      <c r="A15" s="670" t="s">
        <v>58</v>
      </c>
      <c r="B15" s="673" t="s">
        <v>1275</v>
      </c>
      <c r="C15" s="674"/>
      <c r="D15" s="477" t="s">
        <v>1276</v>
      </c>
      <c r="E15" s="675" t="s">
        <v>1288</v>
      </c>
      <c r="F15" s="675"/>
      <c r="G15" s="477" t="s">
        <v>1277</v>
      </c>
      <c r="H15" s="478" t="s">
        <v>1278</v>
      </c>
      <c r="I15" s="479" t="s">
        <v>1279</v>
      </c>
      <c r="J15" s="453"/>
    </row>
    <row r="16" spans="1:10" s="138" customFormat="1" ht="36" customHeight="1" x14ac:dyDescent="0.25">
      <c r="A16" s="671"/>
      <c r="B16" s="624"/>
      <c r="C16" s="625"/>
      <c r="D16" s="480"/>
      <c r="E16" s="633"/>
      <c r="F16" s="633"/>
      <c r="G16" s="481"/>
      <c r="H16" s="480"/>
      <c r="I16" s="120"/>
      <c r="J16" s="453"/>
    </row>
    <row r="17" spans="1:10" s="138" customFormat="1" ht="26.25" customHeight="1" x14ac:dyDescent="0.25">
      <c r="A17" s="672"/>
      <c r="B17" s="624"/>
      <c r="C17" s="625"/>
      <c r="D17" s="480"/>
      <c r="E17" s="633"/>
      <c r="F17" s="633"/>
      <c r="G17" s="481"/>
      <c r="H17" s="480"/>
      <c r="I17" s="120"/>
      <c r="J17" s="453"/>
    </row>
    <row r="18" spans="1:10" s="138" customFormat="1" ht="26.25" customHeight="1" x14ac:dyDescent="0.25">
      <c r="A18" s="248" t="s">
        <v>125</v>
      </c>
      <c r="B18" s="120"/>
      <c r="C18" s="648" t="s">
        <v>1280</v>
      </c>
      <c r="D18" s="649"/>
      <c r="E18" s="480" t="s">
        <v>1085</v>
      </c>
      <c r="F18" s="648" t="s">
        <v>1281</v>
      </c>
      <c r="G18" s="650"/>
      <c r="H18" s="633" t="s">
        <v>1282</v>
      </c>
      <c r="I18" s="633"/>
      <c r="J18" s="453"/>
    </row>
    <row r="19" spans="1:10" s="138" customFormat="1" ht="18" customHeight="1" x14ac:dyDescent="0.25">
      <c r="A19" s="564" t="s">
        <v>1287</v>
      </c>
      <c r="B19" s="565"/>
      <c r="C19" s="565"/>
      <c r="D19" s="565"/>
      <c r="E19" s="565"/>
      <c r="F19" s="565"/>
      <c r="G19" s="566"/>
      <c r="H19" s="566"/>
      <c r="I19" s="567"/>
      <c r="J19" s="365"/>
    </row>
    <row r="20" spans="1:10" s="138" customFormat="1" ht="63.75" customHeight="1" x14ac:dyDescent="0.25">
      <c r="A20" s="561"/>
      <c r="B20" s="562"/>
      <c r="C20" s="562"/>
      <c r="D20" s="562"/>
      <c r="E20" s="562"/>
      <c r="F20" s="562"/>
      <c r="G20" s="562"/>
      <c r="H20" s="562"/>
      <c r="I20" s="563"/>
      <c r="J20" s="458"/>
    </row>
    <row r="21" spans="1:10" s="138" customFormat="1" ht="16.5" customHeight="1" x14ac:dyDescent="0.25">
      <c r="A21" s="564" t="s">
        <v>1284</v>
      </c>
      <c r="B21" s="565"/>
      <c r="C21" s="565"/>
      <c r="D21" s="565"/>
      <c r="E21" s="565"/>
      <c r="F21" s="565"/>
      <c r="G21" s="566"/>
      <c r="H21" s="566"/>
      <c r="I21" s="567"/>
      <c r="J21" s="365"/>
    </row>
    <row r="22" spans="1:10" s="138" customFormat="1" ht="72" customHeight="1" thickBot="1" x14ac:dyDescent="0.3">
      <c r="A22" s="568"/>
      <c r="B22" s="569"/>
      <c r="C22" s="569"/>
      <c r="D22" s="569"/>
      <c r="E22" s="569"/>
      <c r="F22" s="569"/>
      <c r="G22" s="569"/>
      <c r="H22" s="569"/>
      <c r="I22" s="570"/>
      <c r="J22" s="456"/>
    </row>
    <row r="23" spans="1:10" s="138" customFormat="1" ht="15.75" customHeight="1" x14ac:dyDescent="0.25">
      <c r="A23" s="564" t="s">
        <v>1285</v>
      </c>
      <c r="B23" s="565"/>
      <c r="C23" s="565"/>
      <c r="D23" s="565"/>
      <c r="E23" s="565"/>
      <c r="F23" s="565"/>
      <c r="G23" s="566"/>
      <c r="H23" s="566"/>
      <c r="I23" s="567"/>
      <c r="J23" s="459"/>
    </row>
    <row r="24" spans="1:10" s="138" customFormat="1" x14ac:dyDescent="0.25">
      <c r="A24" s="571"/>
      <c r="B24" s="572"/>
      <c r="C24" s="572"/>
      <c r="D24" s="572"/>
      <c r="E24" s="572"/>
      <c r="F24" s="572"/>
      <c r="G24" s="572"/>
      <c r="H24" s="572"/>
      <c r="I24" s="573"/>
      <c r="J24" s="364"/>
    </row>
    <row r="25" spans="1:10" s="138" customFormat="1" x14ac:dyDescent="0.25">
      <c r="A25" s="574"/>
      <c r="B25" s="575"/>
      <c r="C25" s="575"/>
      <c r="D25" s="575"/>
      <c r="E25" s="575"/>
      <c r="F25" s="575"/>
      <c r="G25" s="575"/>
      <c r="H25" s="575"/>
      <c r="I25" s="576"/>
      <c r="J25" s="364"/>
    </row>
    <row r="26" spans="1:10" s="138" customFormat="1" x14ac:dyDescent="0.25">
      <c r="A26" s="574"/>
      <c r="B26" s="575"/>
      <c r="C26" s="575"/>
      <c r="D26" s="575"/>
      <c r="E26" s="575"/>
      <c r="F26" s="575"/>
      <c r="G26" s="575"/>
      <c r="H26" s="575"/>
      <c r="I26" s="576"/>
      <c r="J26" s="364"/>
    </row>
    <row r="27" spans="1:10" s="138" customFormat="1" x14ac:dyDescent="0.25">
      <c r="A27" s="574"/>
      <c r="B27" s="575"/>
      <c r="C27" s="575"/>
      <c r="D27" s="575"/>
      <c r="E27" s="575"/>
      <c r="F27" s="575"/>
      <c r="G27" s="575"/>
      <c r="H27" s="575"/>
      <c r="I27" s="576"/>
      <c r="J27" s="364"/>
    </row>
    <row r="28" spans="1:10" s="138" customFormat="1" ht="14.4" thickBot="1" x14ac:dyDescent="0.3">
      <c r="A28" s="577"/>
      <c r="B28" s="578"/>
      <c r="C28" s="578"/>
      <c r="D28" s="578"/>
      <c r="E28" s="578"/>
      <c r="F28" s="578"/>
      <c r="G28" s="578"/>
      <c r="H28" s="578"/>
      <c r="I28" s="579"/>
      <c r="J28" s="364"/>
    </row>
    <row r="29" spans="1:10" s="138" customFormat="1" ht="34.5" customHeight="1" thickBot="1" x14ac:dyDescent="0.3">
      <c r="A29" s="141" t="s">
        <v>964</v>
      </c>
      <c r="B29" s="637" t="s">
        <v>1068</v>
      </c>
      <c r="C29" s="638"/>
      <c r="D29" s="638"/>
      <c r="E29" s="638"/>
      <c r="F29" s="639"/>
      <c r="G29" s="486" t="s">
        <v>970</v>
      </c>
      <c r="H29" s="585" t="s">
        <v>1045</v>
      </c>
      <c r="I29" s="586"/>
      <c r="J29" s="460"/>
    </row>
    <row r="30" spans="1:10" s="138" customFormat="1" ht="34.5" customHeight="1" thickBot="1" x14ac:dyDescent="0.3">
      <c r="A30" s="485" t="s">
        <v>1111</v>
      </c>
      <c r="B30" s="589" t="s">
        <v>1283</v>
      </c>
      <c r="C30" s="590"/>
      <c r="D30" s="590"/>
      <c r="E30" s="590"/>
      <c r="F30" s="590"/>
      <c r="G30" s="591"/>
      <c r="H30" s="587"/>
      <c r="I30" s="588"/>
      <c r="J30" s="461"/>
    </row>
    <row r="31" spans="1:10" s="138" customFormat="1" ht="51" customHeight="1" thickBot="1" x14ac:dyDescent="0.3">
      <c r="A31" s="582" t="s">
        <v>1118</v>
      </c>
      <c r="B31" s="583"/>
      <c r="C31" s="583"/>
      <c r="D31" s="583"/>
      <c r="E31" s="583"/>
      <c r="F31" s="583"/>
      <c r="G31" s="583"/>
      <c r="H31" s="583"/>
      <c r="I31" s="584"/>
      <c r="J31" s="462"/>
    </row>
    <row r="32" spans="1:10" s="138" customFormat="1" ht="18.75" customHeight="1" x14ac:dyDescent="0.25">
      <c r="A32" s="642" t="s">
        <v>963</v>
      </c>
      <c r="B32" s="643"/>
      <c r="C32" s="659" t="s">
        <v>959</v>
      </c>
      <c r="D32" s="660"/>
      <c r="E32" s="657" t="s">
        <v>960</v>
      </c>
      <c r="F32" s="658"/>
      <c r="G32" s="580" t="s">
        <v>961</v>
      </c>
      <c r="H32" s="580" t="s">
        <v>962</v>
      </c>
      <c r="I32" s="616"/>
      <c r="J32" s="463"/>
    </row>
    <row r="33" spans="1:10" s="138" customFormat="1" ht="27" customHeight="1" x14ac:dyDescent="0.25">
      <c r="A33" s="644"/>
      <c r="B33" s="645"/>
      <c r="C33" s="661"/>
      <c r="D33" s="662"/>
      <c r="E33" s="145" t="s">
        <v>1074</v>
      </c>
      <c r="F33" s="145" t="s">
        <v>1075</v>
      </c>
      <c r="G33" s="581"/>
      <c r="H33" s="581"/>
      <c r="I33" s="617"/>
      <c r="J33" s="463"/>
    </row>
    <row r="34" spans="1:10" s="138" customFormat="1" ht="30.75" customHeight="1" x14ac:dyDescent="0.25">
      <c r="A34" s="592"/>
      <c r="B34" s="592"/>
      <c r="C34" s="636"/>
      <c r="D34" s="636"/>
      <c r="E34" s="361"/>
      <c r="F34" s="361"/>
      <c r="G34" s="336"/>
      <c r="H34" s="560"/>
      <c r="I34" s="560"/>
      <c r="J34" s="363"/>
    </row>
    <row r="35" spans="1:10" s="138" customFormat="1" ht="30.75" customHeight="1" x14ac:dyDescent="0.25">
      <c r="A35" s="592"/>
      <c r="B35" s="592"/>
      <c r="C35" s="636"/>
      <c r="D35" s="636"/>
      <c r="E35" s="361"/>
      <c r="F35" s="361"/>
      <c r="G35" s="336"/>
      <c r="H35" s="560"/>
      <c r="I35" s="560"/>
      <c r="J35" s="363"/>
    </row>
    <row r="36" spans="1:10" s="138" customFormat="1" ht="30.75" customHeight="1" x14ac:dyDescent="0.25">
      <c r="A36" s="592"/>
      <c r="B36" s="592"/>
      <c r="C36" s="636"/>
      <c r="D36" s="636"/>
      <c r="E36" s="361"/>
      <c r="F36" s="361"/>
      <c r="G36" s="336"/>
      <c r="H36" s="560"/>
      <c r="I36" s="560"/>
      <c r="J36" s="363"/>
    </row>
    <row r="37" spans="1:10" s="138" customFormat="1" ht="30.75" customHeight="1" x14ac:dyDescent="0.25">
      <c r="A37" s="592"/>
      <c r="B37" s="592"/>
      <c r="C37" s="636"/>
      <c r="D37" s="636"/>
      <c r="E37" s="361"/>
      <c r="F37" s="361"/>
      <c r="G37" s="336"/>
      <c r="H37" s="560"/>
      <c r="I37" s="560"/>
      <c r="J37" s="363"/>
    </row>
    <row r="38" spans="1:10" s="138" customFormat="1" ht="30.75" customHeight="1" x14ac:dyDescent="0.25">
      <c r="A38" s="592"/>
      <c r="B38" s="592"/>
      <c r="C38" s="636"/>
      <c r="D38" s="636"/>
      <c r="E38" s="361"/>
      <c r="F38" s="361"/>
      <c r="G38" s="336"/>
      <c r="H38" s="560"/>
      <c r="I38" s="560"/>
      <c r="J38" s="363"/>
    </row>
    <row r="39" spans="1:10" s="138" customFormat="1" ht="30.75" customHeight="1" x14ac:dyDescent="0.3">
      <c r="A39" s="599" t="s">
        <v>1112</v>
      </c>
      <c r="B39" s="599"/>
      <c r="C39" s="599"/>
      <c r="D39" s="599"/>
      <c r="E39" s="599"/>
      <c r="F39" s="599"/>
      <c r="G39" s="599"/>
      <c r="H39" s="599"/>
      <c r="I39" s="599"/>
      <c r="J39" s="464"/>
    </row>
    <row r="40" spans="1:10" s="138" customFormat="1" ht="30.75" customHeight="1" x14ac:dyDescent="0.25">
      <c r="A40" s="600" t="s">
        <v>1113</v>
      </c>
      <c r="B40" s="601"/>
      <c r="C40" s="601"/>
      <c r="D40" s="601"/>
      <c r="E40" s="601"/>
      <c r="F40" s="601"/>
      <c r="G40" s="601"/>
      <c r="H40" s="601"/>
      <c r="I40" s="602"/>
      <c r="J40" s="362"/>
    </row>
    <row r="41" spans="1:10" s="138" customFormat="1" ht="46.5" customHeight="1" x14ac:dyDescent="0.25">
      <c r="A41" s="603"/>
      <c r="B41" s="604"/>
      <c r="C41" s="604"/>
      <c r="D41" s="604"/>
      <c r="E41" s="604"/>
      <c r="F41" s="604"/>
      <c r="G41" s="604"/>
      <c r="H41" s="604"/>
      <c r="I41" s="605"/>
      <c r="J41" s="465"/>
    </row>
    <row r="42" spans="1:10" s="138" customFormat="1" ht="30.75" customHeight="1" x14ac:dyDescent="0.3">
      <c r="A42" s="606" t="s">
        <v>1114</v>
      </c>
      <c r="B42" s="606"/>
      <c r="C42" s="606"/>
      <c r="D42" s="257">
        <v>2024</v>
      </c>
      <c r="E42" s="257">
        <v>2025</v>
      </c>
      <c r="F42" s="505">
        <v>2026</v>
      </c>
      <c r="G42" s="505">
        <v>2027</v>
      </c>
      <c r="H42" s="505">
        <v>2028</v>
      </c>
      <c r="I42" s="257" t="s">
        <v>1115</v>
      </c>
      <c r="J42" s="466"/>
    </row>
    <row r="43" spans="1:10" s="138" customFormat="1" ht="30.75" customHeight="1" x14ac:dyDescent="0.3">
      <c r="A43" s="607" t="s">
        <v>1116</v>
      </c>
      <c r="B43" s="608"/>
      <c r="C43" s="609"/>
      <c r="D43" s="348"/>
      <c r="E43" s="348"/>
      <c r="F43" s="348"/>
      <c r="G43" s="348"/>
      <c r="H43" s="348"/>
      <c r="I43" s="258">
        <f>+SUM(D43:H43)</f>
        <v>0</v>
      </c>
      <c r="J43" s="467"/>
    </row>
    <row r="44" spans="1:10" s="138" customFormat="1" ht="30.75" customHeight="1" thickBot="1" x14ac:dyDescent="0.35">
      <c r="A44" s="610" t="s">
        <v>1117</v>
      </c>
      <c r="B44" s="611"/>
      <c r="C44" s="612"/>
      <c r="D44" s="349"/>
      <c r="E44" s="349"/>
      <c r="F44" s="349"/>
      <c r="G44" s="349"/>
      <c r="H44" s="349"/>
      <c r="I44" s="259">
        <f>+SUM(D44:H44)</f>
        <v>0</v>
      </c>
      <c r="J44" s="468"/>
    </row>
    <row r="45" spans="1:10" s="138" customFormat="1" ht="30.75" customHeight="1" thickBot="1" x14ac:dyDescent="0.35">
      <c r="A45" s="613" t="s">
        <v>968</v>
      </c>
      <c r="B45" s="614"/>
      <c r="C45" s="614"/>
      <c r="D45" s="614"/>
      <c r="E45" s="614"/>
      <c r="F45" s="614"/>
      <c r="G45" s="614"/>
      <c r="H45" s="614"/>
      <c r="I45" s="615"/>
      <c r="J45" s="455"/>
    </row>
    <row r="46" spans="1:10" s="138" customFormat="1" ht="36.75" customHeight="1" thickBot="1" x14ac:dyDescent="0.3">
      <c r="A46" s="630" t="s">
        <v>969</v>
      </c>
      <c r="B46" s="631"/>
      <c r="C46" s="449"/>
      <c r="D46" s="450" t="s">
        <v>1076</v>
      </c>
      <c r="E46" s="663"/>
      <c r="F46" s="664"/>
      <c r="G46" s="451" t="s">
        <v>1077</v>
      </c>
      <c r="H46" s="665"/>
      <c r="I46" s="666"/>
      <c r="J46" s="469"/>
    </row>
    <row r="47" spans="1:10" s="138" customFormat="1" ht="18.75" customHeight="1" x14ac:dyDescent="0.3">
      <c r="A47" s="621"/>
      <c r="B47" s="622"/>
      <c r="C47" s="623"/>
      <c r="D47" s="632" t="s">
        <v>107</v>
      </c>
      <c r="E47" s="632"/>
      <c r="F47" s="632"/>
      <c r="G47" s="632"/>
      <c r="H47" s="632"/>
      <c r="I47" s="146"/>
      <c r="J47" s="470"/>
    </row>
    <row r="48" spans="1:10" s="148" customFormat="1" ht="20.25" customHeight="1" thickBot="1" x14ac:dyDescent="0.35">
      <c r="A48" s="640" t="s">
        <v>967</v>
      </c>
      <c r="B48" s="641"/>
      <c r="C48" s="129">
        <f>+SUM(C49:C73)</f>
        <v>0</v>
      </c>
      <c r="D48" s="506">
        <v>2024</v>
      </c>
      <c r="E48" s="506">
        <v>2025</v>
      </c>
      <c r="F48" s="506">
        <v>2026</v>
      </c>
      <c r="G48" s="506">
        <v>2027</v>
      </c>
      <c r="H48" s="506">
        <v>2028</v>
      </c>
      <c r="I48" s="147" t="s">
        <v>1273</v>
      </c>
      <c r="J48" s="471"/>
    </row>
    <row r="49" spans="1:10" s="137" customFormat="1" ht="14.4" x14ac:dyDescent="0.3">
      <c r="A49" s="539" t="s">
        <v>1050</v>
      </c>
      <c r="B49" s="539"/>
      <c r="C49" s="272">
        <f>+'2. Presupuesto Detallado'!I33</f>
        <v>0</v>
      </c>
      <c r="D49" s="350"/>
      <c r="E49" s="351"/>
      <c r="F49" s="351"/>
      <c r="G49" s="351"/>
      <c r="H49" s="487"/>
      <c r="I49" s="491" t="str">
        <f>+IF(ISERROR(IF(C49=J49,"OK","La Distribución en el presupuesto detallado y la Vigencia Difiere"))," ",(IF(C49=J49,"OK","La Distribución en el presupuesto detallado y la Vigencia Difiere")))</f>
        <v>OK</v>
      </c>
      <c r="J49" s="490">
        <f>SUM(D49:H49)</f>
        <v>0</v>
      </c>
    </row>
    <row r="50" spans="1:10" s="149" customFormat="1" ht="16.5" customHeight="1" x14ac:dyDescent="0.3">
      <c r="A50" s="539" t="s">
        <v>9</v>
      </c>
      <c r="B50" s="539"/>
      <c r="C50" s="273">
        <f>+'2. Presupuesto Detallado'!G58+'2. Presupuesto Detallado'!G68</f>
        <v>0</v>
      </c>
      <c r="D50" s="352"/>
      <c r="E50" s="274"/>
      <c r="F50" s="274"/>
      <c r="G50" s="274"/>
      <c r="H50" s="488"/>
      <c r="I50" s="492" t="str">
        <f>+IF(ISERROR(IF(C50=J50,"OK","La Distribución en el presupuesto detallado y la Vigencia Difiere"))," ",(IF(C50=J50,"OK","La Distribución en el presupuesto detallado y la Vigencia Difiere")))</f>
        <v>OK</v>
      </c>
      <c r="J50" s="490">
        <f t="shared" ref="J50:J73" si="0">SUM(D50:H50)</f>
        <v>0</v>
      </c>
    </row>
    <row r="51" spans="1:10" s="149" customFormat="1" ht="14.4" x14ac:dyDescent="0.3">
      <c r="A51" s="539" t="s">
        <v>1098</v>
      </c>
      <c r="B51" s="539"/>
      <c r="C51" s="273">
        <f>+'2. Presupuesto Detallado'!G85</f>
        <v>0</v>
      </c>
      <c r="D51" s="352"/>
      <c r="E51" s="274"/>
      <c r="F51" s="274"/>
      <c r="G51" s="274"/>
      <c r="H51" s="488"/>
      <c r="I51" s="492" t="str">
        <f t="shared" ref="I51:I73" si="1">+IF(ISERROR(IF(C51=J51,"OK","La Distribución en el presupuesto detallado y la Vigencia Difiere"))," ",(IF(C51=J51,"OK","La Distribución en el presupuesto detallado y la Vigencia Difiere")))</f>
        <v>OK</v>
      </c>
      <c r="J51" s="490">
        <f t="shared" si="0"/>
        <v>0</v>
      </c>
    </row>
    <row r="52" spans="1:10" s="149" customFormat="1" ht="14.4" x14ac:dyDescent="0.3">
      <c r="A52" s="539" t="s">
        <v>10</v>
      </c>
      <c r="B52" s="539"/>
      <c r="C52" s="273">
        <f>+'2. Presupuesto Detallado'!I113+'2. Presupuesto Detallado'!I124</f>
        <v>0</v>
      </c>
      <c r="D52" s="352"/>
      <c r="E52" s="274"/>
      <c r="F52" s="274"/>
      <c r="G52" s="274"/>
      <c r="H52" s="488"/>
      <c r="I52" s="492" t="str">
        <f t="shared" si="1"/>
        <v>OK</v>
      </c>
      <c r="J52" s="490">
        <f t="shared" si="0"/>
        <v>0</v>
      </c>
    </row>
    <row r="53" spans="1:10" s="149" customFormat="1" ht="16.5" customHeight="1" x14ac:dyDescent="0.3">
      <c r="A53" s="539" t="s">
        <v>48</v>
      </c>
      <c r="B53" s="539"/>
      <c r="C53" s="273">
        <f>+'2. Presupuesto Detallado'!F139</f>
        <v>0</v>
      </c>
      <c r="D53" s="352"/>
      <c r="E53" s="274"/>
      <c r="F53" s="274"/>
      <c r="G53" s="274"/>
      <c r="H53" s="488"/>
      <c r="I53" s="492" t="str">
        <f t="shared" si="1"/>
        <v>OK</v>
      </c>
      <c r="J53" s="490">
        <f t="shared" si="0"/>
        <v>0</v>
      </c>
    </row>
    <row r="54" spans="1:10" s="149" customFormat="1" ht="16.5" customHeight="1" x14ac:dyDescent="0.3">
      <c r="A54" s="539" t="s">
        <v>1109</v>
      </c>
      <c r="B54" s="539"/>
      <c r="C54" s="273">
        <f>+'2. Presupuesto Detallado'!D155</f>
        <v>0</v>
      </c>
      <c r="D54" s="352"/>
      <c r="E54" s="274"/>
      <c r="F54" s="274"/>
      <c r="G54" s="274"/>
      <c r="H54" s="488"/>
      <c r="I54" s="492" t="str">
        <f t="shared" si="1"/>
        <v>OK</v>
      </c>
      <c r="J54" s="490">
        <f t="shared" si="0"/>
        <v>0</v>
      </c>
    </row>
    <row r="55" spans="1:10" s="149" customFormat="1" ht="15" customHeight="1" x14ac:dyDescent="0.3">
      <c r="A55" s="539" t="s">
        <v>13</v>
      </c>
      <c r="B55" s="539"/>
      <c r="C55" s="273">
        <f>+'2. Presupuesto Detallado'!F170</f>
        <v>0</v>
      </c>
      <c r="D55" s="352"/>
      <c r="E55" s="274"/>
      <c r="F55" s="274"/>
      <c r="G55" s="274"/>
      <c r="H55" s="488"/>
      <c r="I55" s="492" t="str">
        <f t="shared" si="1"/>
        <v>OK</v>
      </c>
      <c r="J55" s="490">
        <f t="shared" si="0"/>
        <v>0</v>
      </c>
    </row>
    <row r="56" spans="1:10" s="149" customFormat="1" ht="15" customHeight="1" x14ac:dyDescent="0.3">
      <c r="A56" s="539" t="s">
        <v>14</v>
      </c>
      <c r="B56" s="539"/>
      <c r="C56" s="273">
        <f>+'2. Presupuesto Detallado'!E186</f>
        <v>0</v>
      </c>
      <c r="D56" s="352"/>
      <c r="E56" s="274"/>
      <c r="F56" s="274"/>
      <c r="G56" s="274"/>
      <c r="H56" s="488"/>
      <c r="I56" s="492" t="str">
        <f t="shared" si="1"/>
        <v>OK</v>
      </c>
      <c r="J56" s="490">
        <f t="shared" si="0"/>
        <v>0</v>
      </c>
    </row>
    <row r="57" spans="1:10" s="149" customFormat="1" ht="15" customHeight="1" x14ac:dyDescent="0.3">
      <c r="A57" s="539" t="s">
        <v>15</v>
      </c>
      <c r="B57" s="539"/>
      <c r="C57" s="273">
        <f>+'2. Presupuesto Detallado'!F200</f>
        <v>0</v>
      </c>
      <c r="D57" s="352"/>
      <c r="E57" s="274"/>
      <c r="F57" s="274"/>
      <c r="G57" s="274"/>
      <c r="H57" s="488"/>
      <c r="I57" s="492" t="str">
        <f t="shared" si="1"/>
        <v>OK</v>
      </c>
      <c r="J57" s="490">
        <f t="shared" si="0"/>
        <v>0</v>
      </c>
    </row>
    <row r="58" spans="1:10" s="149" customFormat="1" ht="15" customHeight="1" x14ac:dyDescent="0.3">
      <c r="A58" s="539" t="s">
        <v>16</v>
      </c>
      <c r="B58" s="539"/>
      <c r="C58" s="273">
        <f>+'2. Presupuesto Detallado'!F215</f>
        <v>0</v>
      </c>
      <c r="D58" s="352"/>
      <c r="E58" s="274"/>
      <c r="F58" s="274"/>
      <c r="G58" s="274"/>
      <c r="H58" s="488"/>
      <c r="I58" s="492" t="str">
        <f t="shared" si="1"/>
        <v>OK</v>
      </c>
      <c r="J58" s="490">
        <f t="shared" si="0"/>
        <v>0</v>
      </c>
    </row>
    <row r="59" spans="1:10" s="149" customFormat="1" ht="15" customHeight="1" x14ac:dyDescent="0.3">
      <c r="A59" s="539" t="s">
        <v>17</v>
      </c>
      <c r="B59" s="539"/>
      <c r="C59" s="273">
        <f>+'2. Presupuesto Detallado'!G229</f>
        <v>0</v>
      </c>
      <c r="D59" s="352"/>
      <c r="E59" s="274"/>
      <c r="F59" s="274"/>
      <c r="G59" s="274"/>
      <c r="H59" s="488"/>
      <c r="I59" s="492" t="str">
        <f t="shared" si="1"/>
        <v>OK</v>
      </c>
      <c r="J59" s="490">
        <f t="shared" si="0"/>
        <v>0</v>
      </c>
    </row>
    <row r="60" spans="1:10" s="149" customFormat="1" ht="15" customHeight="1" x14ac:dyDescent="0.3">
      <c r="A60" s="539" t="s">
        <v>18</v>
      </c>
      <c r="B60" s="539"/>
      <c r="C60" s="273">
        <f>+'2. Presupuesto Detallado'!D245</f>
        <v>0</v>
      </c>
      <c r="D60" s="352"/>
      <c r="E60" s="274"/>
      <c r="F60" s="274"/>
      <c r="G60" s="274"/>
      <c r="H60" s="488"/>
      <c r="I60" s="492" t="str">
        <f t="shared" si="1"/>
        <v>OK</v>
      </c>
      <c r="J60" s="490">
        <f t="shared" si="0"/>
        <v>0</v>
      </c>
    </row>
    <row r="61" spans="1:10" s="149" customFormat="1" ht="15" customHeight="1" x14ac:dyDescent="0.3">
      <c r="A61" s="539" t="s">
        <v>19</v>
      </c>
      <c r="B61" s="539"/>
      <c r="C61" s="273">
        <f>+'2. Presupuesto Detallado'!F260</f>
        <v>0</v>
      </c>
      <c r="D61" s="352"/>
      <c r="E61" s="274"/>
      <c r="F61" s="274"/>
      <c r="G61" s="274"/>
      <c r="H61" s="488"/>
      <c r="I61" s="492" t="str">
        <f t="shared" si="1"/>
        <v>OK</v>
      </c>
      <c r="J61" s="490">
        <f t="shared" si="0"/>
        <v>0</v>
      </c>
    </row>
    <row r="62" spans="1:10" s="149" customFormat="1" ht="15" customHeight="1" x14ac:dyDescent="0.3">
      <c r="A62" s="539" t="s">
        <v>20</v>
      </c>
      <c r="B62" s="539"/>
      <c r="C62" s="273">
        <f>+'2. Presupuesto Detallado'!D275</f>
        <v>0</v>
      </c>
      <c r="D62" s="352"/>
      <c r="E62" s="274"/>
      <c r="F62" s="274"/>
      <c r="G62" s="274"/>
      <c r="H62" s="488"/>
      <c r="I62" s="492" t="str">
        <f t="shared" si="1"/>
        <v>OK</v>
      </c>
      <c r="J62" s="490">
        <f t="shared" si="0"/>
        <v>0</v>
      </c>
    </row>
    <row r="63" spans="1:10" s="149" customFormat="1" ht="14.4" x14ac:dyDescent="0.3">
      <c r="A63" s="539" t="s">
        <v>1121</v>
      </c>
      <c r="B63" s="539"/>
      <c r="C63" s="273">
        <f>+'2. Presupuesto Detallado'!D292</f>
        <v>0</v>
      </c>
      <c r="D63" s="352"/>
      <c r="E63" s="274"/>
      <c r="F63" s="274"/>
      <c r="G63" s="274"/>
      <c r="H63" s="488"/>
      <c r="I63" s="492" t="str">
        <f t="shared" si="1"/>
        <v>OK</v>
      </c>
      <c r="J63" s="490">
        <f t="shared" si="0"/>
        <v>0</v>
      </c>
    </row>
    <row r="64" spans="1:10" s="149" customFormat="1" ht="15" customHeight="1" x14ac:dyDescent="0.3">
      <c r="A64" s="539" t="s">
        <v>1122</v>
      </c>
      <c r="B64" s="539"/>
      <c r="C64" s="273">
        <f>+'2. Presupuesto Detallado'!D309</f>
        <v>0</v>
      </c>
      <c r="D64" s="352"/>
      <c r="E64" s="274"/>
      <c r="F64" s="274"/>
      <c r="G64" s="274"/>
      <c r="H64" s="488"/>
      <c r="I64" s="492" t="str">
        <f t="shared" si="1"/>
        <v>OK</v>
      </c>
      <c r="J64" s="490">
        <f t="shared" si="0"/>
        <v>0</v>
      </c>
    </row>
    <row r="65" spans="1:10" s="149" customFormat="1" ht="15" customHeight="1" x14ac:dyDescent="0.3">
      <c r="A65" s="634" t="s">
        <v>1142</v>
      </c>
      <c r="B65" s="635"/>
      <c r="C65" s="273">
        <f>+'2. Presupuesto Detallado'!F324</f>
        <v>0</v>
      </c>
      <c r="D65" s="352"/>
      <c r="E65" s="274"/>
      <c r="F65" s="274"/>
      <c r="G65" s="274"/>
      <c r="H65" s="488"/>
      <c r="I65" s="492" t="str">
        <f t="shared" si="1"/>
        <v>OK</v>
      </c>
      <c r="J65" s="490">
        <f t="shared" si="0"/>
        <v>0</v>
      </c>
    </row>
    <row r="66" spans="1:10" s="149" customFormat="1" ht="14.4" x14ac:dyDescent="0.3">
      <c r="A66" s="539" t="s">
        <v>965</v>
      </c>
      <c r="B66" s="539"/>
      <c r="C66" s="273">
        <f>+'2. Presupuesto Detallado'!D348</f>
        <v>0</v>
      </c>
      <c r="D66" s="352"/>
      <c r="E66" s="274"/>
      <c r="F66" s="274"/>
      <c r="G66" s="274"/>
      <c r="H66" s="488"/>
      <c r="I66" s="492" t="str">
        <f t="shared" si="1"/>
        <v>OK</v>
      </c>
      <c r="J66" s="490">
        <f t="shared" si="0"/>
        <v>0</v>
      </c>
    </row>
    <row r="67" spans="1:10" s="149" customFormat="1" ht="14.4" x14ac:dyDescent="0.3">
      <c r="A67" s="539" t="s">
        <v>1099</v>
      </c>
      <c r="B67" s="539"/>
      <c r="C67" s="273">
        <f>+'2. Presupuesto Detallado'!H348</f>
        <v>0</v>
      </c>
      <c r="D67" s="352"/>
      <c r="E67" s="274"/>
      <c r="F67" s="274"/>
      <c r="G67" s="274"/>
      <c r="H67" s="488"/>
      <c r="I67" s="492" t="str">
        <f t="shared" si="1"/>
        <v>OK</v>
      </c>
      <c r="J67" s="490">
        <f t="shared" si="0"/>
        <v>0</v>
      </c>
    </row>
    <row r="68" spans="1:10" s="149" customFormat="1" ht="14.4" x14ac:dyDescent="0.3">
      <c r="A68" s="539" t="s">
        <v>1100</v>
      </c>
      <c r="B68" s="539"/>
      <c r="C68" s="273">
        <f>+'2. Presupuesto Detallado'!L348</f>
        <v>0</v>
      </c>
      <c r="D68" s="352"/>
      <c r="E68" s="274"/>
      <c r="F68" s="274"/>
      <c r="G68" s="274"/>
      <c r="H68" s="488"/>
      <c r="I68" s="492" t="str">
        <f t="shared" si="1"/>
        <v>OK</v>
      </c>
      <c r="J68" s="490">
        <f t="shared" si="0"/>
        <v>0</v>
      </c>
    </row>
    <row r="69" spans="1:10" s="149" customFormat="1" ht="14.4" x14ac:dyDescent="0.3">
      <c r="A69" s="539" t="s">
        <v>1101</v>
      </c>
      <c r="B69" s="539"/>
      <c r="C69" s="273">
        <f>+'2. Presupuesto Detallado'!D359</f>
        <v>0</v>
      </c>
      <c r="D69" s="352"/>
      <c r="E69" s="274"/>
      <c r="F69" s="274"/>
      <c r="G69" s="274"/>
      <c r="H69" s="488"/>
      <c r="I69" s="492" t="str">
        <f t="shared" si="1"/>
        <v>OK</v>
      </c>
      <c r="J69" s="490">
        <f t="shared" si="0"/>
        <v>0</v>
      </c>
    </row>
    <row r="70" spans="1:10" s="149" customFormat="1" ht="14.4" x14ac:dyDescent="0.3">
      <c r="A70" s="539" t="s">
        <v>1102</v>
      </c>
      <c r="B70" s="539"/>
      <c r="C70" s="273">
        <f>+'2. Presupuesto Detallado'!H359</f>
        <v>0</v>
      </c>
      <c r="D70" s="352"/>
      <c r="E70" s="274"/>
      <c r="F70" s="274"/>
      <c r="G70" s="274"/>
      <c r="H70" s="488"/>
      <c r="I70" s="492" t="str">
        <f t="shared" si="1"/>
        <v>OK</v>
      </c>
      <c r="J70" s="490">
        <f t="shared" si="0"/>
        <v>0</v>
      </c>
    </row>
    <row r="71" spans="1:10" s="149" customFormat="1" ht="14.4" x14ac:dyDescent="0.3">
      <c r="A71" s="539" t="s">
        <v>1107</v>
      </c>
      <c r="B71" s="539"/>
      <c r="C71" s="273">
        <f>+'2. Presupuesto Detallado'!L359</f>
        <v>0</v>
      </c>
      <c r="D71" s="352"/>
      <c r="E71" s="274"/>
      <c r="F71" s="274"/>
      <c r="G71" s="274"/>
      <c r="H71" s="488"/>
      <c r="I71" s="492" t="str">
        <f t="shared" si="1"/>
        <v>OK</v>
      </c>
      <c r="J71" s="490">
        <f t="shared" si="0"/>
        <v>0</v>
      </c>
    </row>
    <row r="72" spans="1:10" s="149" customFormat="1" ht="14.4" x14ac:dyDescent="0.3">
      <c r="A72" s="539" t="s">
        <v>1108</v>
      </c>
      <c r="B72" s="539"/>
      <c r="C72" s="273">
        <f>+'2. Presupuesto Detallado'!D369</f>
        <v>0</v>
      </c>
      <c r="D72" s="352"/>
      <c r="E72" s="274"/>
      <c r="F72" s="274"/>
      <c r="G72" s="274"/>
      <c r="H72" s="488"/>
      <c r="I72" s="492" t="str">
        <f t="shared" si="1"/>
        <v>OK</v>
      </c>
      <c r="J72" s="490">
        <f t="shared" si="0"/>
        <v>0</v>
      </c>
    </row>
    <row r="73" spans="1:10" s="149" customFormat="1" ht="15" thickBot="1" x14ac:dyDescent="0.35">
      <c r="A73" s="539" t="s">
        <v>1097</v>
      </c>
      <c r="B73" s="539"/>
      <c r="C73" s="273">
        <f>+'2. Presupuesto Detallado'!D383</f>
        <v>0</v>
      </c>
      <c r="D73" s="353"/>
      <c r="E73" s="354"/>
      <c r="F73" s="354"/>
      <c r="G73" s="354"/>
      <c r="H73" s="489"/>
      <c r="I73" s="493" t="str">
        <f t="shared" si="1"/>
        <v>OK</v>
      </c>
      <c r="J73" s="490">
        <f t="shared" si="0"/>
        <v>0</v>
      </c>
    </row>
    <row r="74" spans="1:10" s="148" customFormat="1" ht="25.5" customHeight="1" x14ac:dyDescent="0.3">
      <c r="A74" s="552" t="s">
        <v>61</v>
      </c>
      <c r="B74" s="553"/>
      <c r="C74" s="116">
        <f>SUM(C75:C77)</f>
        <v>0</v>
      </c>
      <c r="D74" s="251" t="str">
        <f>+IF(A14=1,IF(B38="","POR FAVOR SELECCIONE EL TIPO DE PROYECTO Y LA MODALIDAD",""),"")</f>
        <v/>
      </c>
      <c r="E74" s="151"/>
      <c r="F74" s="152"/>
      <c r="G74" s="152"/>
      <c r="H74" s="152"/>
      <c r="I74" s="156"/>
      <c r="J74" s="155"/>
    </row>
    <row r="75" spans="1:10" s="137" customFormat="1" ht="16.5" customHeight="1" x14ac:dyDescent="0.3">
      <c r="A75" s="535" t="s">
        <v>1290</v>
      </c>
      <c r="B75" s="536"/>
      <c r="C75" s="117">
        <f>(($C$48*5%/3))*C9</f>
        <v>0</v>
      </c>
      <c r="D75" s="138"/>
      <c r="E75" s="154"/>
      <c r="F75" s="155"/>
      <c r="G75" s="155"/>
      <c r="H75" s="155"/>
      <c r="I75" s="156"/>
      <c r="J75" s="155"/>
    </row>
    <row r="76" spans="1:10" s="137" customFormat="1" ht="16.5" customHeight="1" x14ac:dyDescent="0.3">
      <c r="A76" s="537" t="s">
        <v>109</v>
      </c>
      <c r="B76" s="538"/>
      <c r="C76" s="117">
        <f>($C$48*5%/3)*C9</f>
        <v>0</v>
      </c>
      <c r="D76" s="138"/>
      <c r="E76" s="154"/>
      <c r="F76" s="155"/>
      <c r="G76" s="155"/>
      <c r="H76" s="155"/>
      <c r="I76" s="156"/>
      <c r="J76" s="155"/>
    </row>
    <row r="77" spans="1:10" s="137" customFormat="1" ht="16.5" customHeight="1" x14ac:dyDescent="0.3">
      <c r="A77" s="533" t="s">
        <v>108</v>
      </c>
      <c r="B77" s="534"/>
      <c r="C77" s="117">
        <f>($C$48*5%/3)*C9</f>
        <v>0</v>
      </c>
      <c r="D77" s="138"/>
      <c r="E77" s="154"/>
      <c r="F77" s="155"/>
      <c r="G77" s="155"/>
      <c r="H77" s="155"/>
      <c r="I77" s="157"/>
      <c r="J77" s="138"/>
    </row>
    <row r="78" spans="1:10" s="137" customFormat="1" ht="21" customHeight="1" x14ac:dyDescent="0.25">
      <c r="A78" s="552" t="s">
        <v>74</v>
      </c>
      <c r="B78" s="553"/>
      <c r="C78" s="116">
        <f>SUM(C79:C84)</f>
        <v>0</v>
      </c>
      <c r="D78" s="138"/>
      <c r="E78" s="154"/>
      <c r="F78" s="155"/>
      <c r="G78" s="155"/>
      <c r="H78" s="155"/>
      <c r="I78" s="157"/>
      <c r="J78" s="138"/>
    </row>
    <row r="79" spans="1:10" s="137" customFormat="1" ht="15.75" customHeight="1" x14ac:dyDescent="0.3">
      <c r="A79" s="535" t="s">
        <v>1105</v>
      </c>
      <c r="B79" s="536"/>
      <c r="C79" s="118">
        <f>C46*0.05*B9</f>
        <v>0</v>
      </c>
      <c r="D79" s="138"/>
      <c r="E79" s="154"/>
      <c r="F79" s="155"/>
      <c r="G79" s="155"/>
      <c r="H79" s="155"/>
      <c r="I79" s="157"/>
      <c r="J79" s="138"/>
    </row>
    <row r="80" spans="1:10" s="137" customFormat="1" ht="15.75" customHeight="1" x14ac:dyDescent="0.3">
      <c r="A80" s="537" t="s">
        <v>1291</v>
      </c>
      <c r="B80" s="538"/>
      <c r="C80" s="118">
        <f>(C46*0.06)*B9</f>
        <v>0</v>
      </c>
      <c r="D80" s="138"/>
      <c r="E80" s="154"/>
      <c r="F80" s="154"/>
      <c r="G80" s="154"/>
      <c r="H80" s="154"/>
      <c r="I80" s="158"/>
      <c r="J80" s="154"/>
    </row>
    <row r="81" spans="1:10" s="137" customFormat="1" ht="15.75" customHeight="1" x14ac:dyDescent="0.3">
      <c r="A81" s="537" t="s">
        <v>1293</v>
      </c>
      <c r="B81" s="538"/>
      <c r="C81" s="118">
        <f>(C46*0.01)*B9</f>
        <v>0</v>
      </c>
      <c r="D81" s="138"/>
      <c r="E81" s="154"/>
      <c r="F81" s="154"/>
      <c r="G81" s="154"/>
      <c r="H81" s="154"/>
      <c r="I81" s="158"/>
      <c r="J81" s="154"/>
    </row>
    <row r="82" spans="1:10" s="137" customFormat="1" ht="15.75" customHeight="1" x14ac:dyDescent="0.3">
      <c r="A82" s="537" t="s">
        <v>1292</v>
      </c>
      <c r="B82" s="538"/>
      <c r="C82" s="118">
        <f>(($C$46*0.005))*B9</f>
        <v>0</v>
      </c>
      <c r="D82" s="138"/>
      <c r="E82" s="154"/>
      <c r="F82" s="154"/>
      <c r="G82" s="154"/>
      <c r="H82" s="154"/>
      <c r="I82" s="158"/>
      <c r="J82" s="154"/>
    </row>
    <row r="83" spans="1:10" s="137" customFormat="1" ht="15.75" customHeight="1" x14ac:dyDescent="0.3">
      <c r="A83" s="537" t="s">
        <v>1294</v>
      </c>
      <c r="B83" s="538"/>
      <c r="C83" s="118">
        <f>(($C$46*0.005))*B9</f>
        <v>0</v>
      </c>
      <c r="D83" s="138"/>
      <c r="E83" s="154"/>
      <c r="F83" s="154"/>
      <c r="G83" s="154"/>
      <c r="H83" s="154"/>
      <c r="I83" s="158"/>
      <c r="J83" s="154"/>
    </row>
    <row r="84" spans="1:10" s="137" customFormat="1" ht="15.75" customHeight="1" x14ac:dyDescent="0.3">
      <c r="A84" s="533" t="s">
        <v>1106</v>
      </c>
      <c r="B84" s="534"/>
      <c r="C84" s="118">
        <f>C46*0.005*B9</f>
        <v>0</v>
      </c>
      <c r="D84" s="138"/>
      <c r="E84" s="150"/>
      <c r="F84" s="154"/>
      <c r="G84" s="154"/>
      <c r="H84" s="154"/>
      <c r="I84" s="158"/>
      <c r="J84" s="154"/>
    </row>
    <row r="85" spans="1:10" s="137" customFormat="1" ht="15" customHeight="1" x14ac:dyDescent="0.3">
      <c r="A85" s="552" t="s">
        <v>971</v>
      </c>
      <c r="B85" s="553"/>
      <c r="C85" s="554">
        <f>(C46-C78-C48-C74)</f>
        <v>0</v>
      </c>
      <c r="D85" s="256" t="s">
        <v>973</v>
      </c>
      <c r="E85" s="150"/>
      <c r="F85" s="154"/>
      <c r="G85" s="154"/>
      <c r="H85" s="154"/>
      <c r="I85" s="158"/>
      <c r="J85" s="154"/>
    </row>
    <row r="86" spans="1:10" s="137" customFormat="1" ht="13.5" customHeight="1" x14ac:dyDescent="0.3">
      <c r="A86" s="552"/>
      <c r="B86" s="553"/>
      <c r="C86" s="555"/>
      <c r="D86" s="187">
        <f>8.5%*C46*B9</f>
        <v>0</v>
      </c>
      <c r="E86" s="159" t="str">
        <f>IF(B9=1,IF(C85&lt;D86,"NO CUMPLE CON TRANSFERENCIAS MÍNIMAS","OK"),"DEBE DISTRIBUIR TODO EL PRESUPUESTO EN COSTOS DIRECTOS")</f>
        <v>OK</v>
      </c>
      <c r="F86" s="154"/>
      <c r="G86" s="154"/>
      <c r="H86" s="154"/>
      <c r="I86" s="158"/>
      <c r="J86" s="154"/>
    </row>
    <row r="87" spans="1:10" s="137" customFormat="1" ht="18" customHeight="1" x14ac:dyDescent="0.3">
      <c r="A87" s="626" t="s">
        <v>1295</v>
      </c>
      <c r="B87" s="627"/>
      <c r="C87" s="118">
        <f>+C46*0.0013*B9</f>
        <v>0</v>
      </c>
      <c r="D87" s="138"/>
      <c r="E87" s="150"/>
      <c r="F87" s="154"/>
      <c r="G87" s="154"/>
      <c r="H87" s="154"/>
      <c r="I87" s="158"/>
      <c r="J87" s="154"/>
    </row>
    <row r="88" spans="1:10" s="137" customFormat="1" ht="16.5" customHeight="1" x14ac:dyDescent="0.3">
      <c r="A88" s="556" t="s">
        <v>1104</v>
      </c>
      <c r="B88" s="557"/>
      <c r="C88" s="558">
        <f>+C85-C87</f>
        <v>0</v>
      </c>
      <c r="D88" s="150"/>
      <c r="E88" s="150"/>
      <c r="F88" s="154"/>
      <c r="G88" s="154"/>
      <c r="H88" s="154"/>
      <c r="I88" s="158"/>
      <c r="J88" s="154"/>
    </row>
    <row r="89" spans="1:10" s="137" customFormat="1" ht="13.5" customHeight="1" x14ac:dyDescent="0.3">
      <c r="A89" s="556"/>
      <c r="B89" s="557"/>
      <c r="C89" s="559"/>
      <c r="D89" s="150"/>
      <c r="E89" s="159"/>
      <c r="F89" s="154"/>
      <c r="G89" s="154"/>
      <c r="H89" s="154"/>
      <c r="I89" s="158"/>
      <c r="J89" s="154"/>
    </row>
    <row r="90" spans="1:10" s="149" customFormat="1" ht="15.75" customHeight="1" x14ac:dyDescent="0.3">
      <c r="A90" s="244" t="s">
        <v>49</v>
      </c>
      <c r="B90" s="24">
        <v>0.25</v>
      </c>
      <c r="C90" s="119">
        <f>$C$88*B90*B9</f>
        <v>0</v>
      </c>
      <c r="D90" s="150"/>
      <c r="E90" s="150"/>
      <c r="F90" s="154"/>
      <c r="G90" s="154"/>
      <c r="H90" s="154"/>
      <c r="I90" s="158"/>
      <c r="J90" s="154"/>
    </row>
    <row r="91" spans="1:10" s="149" customFormat="1" ht="15.75" customHeight="1" x14ac:dyDescent="0.3">
      <c r="A91" s="244" t="s">
        <v>1079</v>
      </c>
      <c r="B91" s="24">
        <v>0.25</v>
      </c>
      <c r="C91" s="119">
        <f>$C$88*B91*B9</f>
        <v>0</v>
      </c>
      <c r="D91" s="150"/>
      <c r="E91" s="150"/>
      <c r="F91" s="154"/>
      <c r="G91" s="154"/>
      <c r="H91" s="154"/>
      <c r="I91" s="158"/>
      <c r="J91" s="154"/>
    </row>
    <row r="92" spans="1:10" s="149" customFormat="1" ht="15.75" customHeight="1" x14ac:dyDescent="0.3">
      <c r="A92" s="482">
        <f>+C14</f>
        <v>0</v>
      </c>
      <c r="B92" s="275">
        <v>0.3</v>
      </c>
      <c r="C92" s="119">
        <f>$C$88*B92*B9</f>
        <v>0</v>
      </c>
      <c r="D92" s="150"/>
      <c r="E92" s="150"/>
      <c r="F92" s="150"/>
      <c r="G92" s="150"/>
      <c r="H92" s="150"/>
      <c r="I92" s="160"/>
      <c r="J92" s="150"/>
    </row>
    <row r="93" spans="1:10" s="149" customFormat="1" ht="15.75" customHeight="1" x14ac:dyDescent="0.3">
      <c r="A93" s="244" t="s">
        <v>1080</v>
      </c>
      <c r="B93" s="24">
        <v>0.05</v>
      </c>
      <c r="C93" s="119">
        <f>$C$88*B93*B9</f>
        <v>0</v>
      </c>
      <c r="D93" s="150"/>
      <c r="E93" s="150"/>
      <c r="F93" s="150"/>
      <c r="G93" s="150"/>
      <c r="H93" s="150"/>
      <c r="I93" s="160"/>
      <c r="J93" s="150"/>
    </row>
    <row r="94" spans="1:10" s="149" customFormat="1" ht="15.75" customHeight="1" thickBot="1" x14ac:dyDescent="0.35">
      <c r="A94" s="245" t="s">
        <v>1110</v>
      </c>
      <c r="B94" s="50">
        <v>0.15</v>
      </c>
      <c r="C94" s="276">
        <f>$C$88*B94*B9</f>
        <v>0</v>
      </c>
      <c r="D94" s="161"/>
      <c r="E94" s="161"/>
      <c r="F94" s="161"/>
      <c r="G94" s="161"/>
      <c r="H94" s="161"/>
      <c r="I94" s="162"/>
      <c r="J94" s="150"/>
    </row>
    <row r="95" spans="1:10" s="137" customFormat="1" x14ac:dyDescent="0.25">
      <c r="A95" s="542" t="s">
        <v>93</v>
      </c>
      <c r="B95" s="543"/>
      <c r="C95" s="543"/>
      <c r="D95" s="543"/>
      <c r="E95" s="543"/>
      <c r="F95" s="543"/>
      <c r="G95" s="543"/>
      <c r="H95" s="543"/>
      <c r="I95" s="544"/>
      <c r="J95" s="365"/>
    </row>
    <row r="96" spans="1:10" s="137" customFormat="1" x14ac:dyDescent="0.25">
      <c r="A96" s="545" t="s">
        <v>67</v>
      </c>
      <c r="B96" s="546"/>
      <c r="C96" s="547"/>
      <c r="D96" s="254" t="s">
        <v>50</v>
      </c>
      <c r="E96" s="254" t="s">
        <v>1119</v>
      </c>
      <c r="F96" s="253" t="s">
        <v>80</v>
      </c>
      <c r="G96" s="253" t="s">
        <v>1120</v>
      </c>
      <c r="H96" s="260" t="s">
        <v>52</v>
      </c>
      <c r="I96" s="255" t="s">
        <v>53</v>
      </c>
      <c r="J96" s="365"/>
    </row>
    <row r="97" spans="1:10" s="149" customFormat="1" ht="15.75" customHeight="1" x14ac:dyDescent="0.3">
      <c r="A97" s="548">
        <f>+'2. Presupuesto Detallado'!B17</f>
        <v>0</v>
      </c>
      <c r="B97" s="548"/>
      <c r="C97" s="548"/>
      <c r="D97" s="473">
        <f>+'2. Presupuesto Detallado'!C17</f>
        <v>0</v>
      </c>
      <c r="E97" s="474">
        <f>+'2. Presupuesto Detallado'!D17</f>
        <v>0</v>
      </c>
      <c r="F97" s="475">
        <f>+'2. Presupuesto Detallado'!F17</f>
        <v>0</v>
      </c>
      <c r="G97" s="475">
        <f>+'2. Presupuesto Detallado'!G17</f>
        <v>0</v>
      </c>
      <c r="H97" s="476">
        <f>+'2. Presupuesto Detallado'!H17</f>
        <v>0</v>
      </c>
      <c r="I97" s="35">
        <f>+H97*G97</f>
        <v>0</v>
      </c>
      <c r="J97" s="130"/>
    </row>
    <row r="98" spans="1:10" s="149" customFormat="1" ht="15.75" customHeight="1" x14ac:dyDescent="0.3">
      <c r="A98" s="548">
        <f>+'2. Presupuesto Detallado'!B18</f>
        <v>0</v>
      </c>
      <c r="B98" s="548"/>
      <c r="C98" s="548"/>
      <c r="D98" s="473">
        <f>+'2. Presupuesto Detallado'!C18</f>
        <v>0</v>
      </c>
      <c r="E98" s="474">
        <f>+'2. Presupuesto Detallado'!D18</f>
        <v>0</v>
      </c>
      <c r="F98" s="475">
        <f>+'2. Presupuesto Detallado'!F18</f>
        <v>0</v>
      </c>
      <c r="G98" s="475">
        <f>+'2. Presupuesto Detallado'!G18</f>
        <v>0</v>
      </c>
      <c r="H98" s="476">
        <f>+'2. Presupuesto Detallado'!H18</f>
        <v>0</v>
      </c>
      <c r="I98" s="35">
        <f t="shared" ref="I98:I105" si="2">+H98*G98</f>
        <v>0</v>
      </c>
      <c r="J98" s="130"/>
    </row>
    <row r="99" spans="1:10" s="149" customFormat="1" ht="15.75" customHeight="1" x14ac:dyDescent="0.3">
      <c r="A99" s="548">
        <f>+'2. Presupuesto Detallado'!B19</f>
        <v>0</v>
      </c>
      <c r="B99" s="548"/>
      <c r="C99" s="548"/>
      <c r="D99" s="473">
        <f>+'2. Presupuesto Detallado'!C19</f>
        <v>0</v>
      </c>
      <c r="E99" s="474">
        <f>+'2. Presupuesto Detallado'!D19</f>
        <v>0</v>
      </c>
      <c r="F99" s="475">
        <f>+'2. Presupuesto Detallado'!F19</f>
        <v>0</v>
      </c>
      <c r="G99" s="475">
        <f>+'2. Presupuesto Detallado'!G19</f>
        <v>0</v>
      </c>
      <c r="H99" s="476">
        <f>+'2. Presupuesto Detallado'!H19</f>
        <v>0</v>
      </c>
      <c r="I99" s="35">
        <f t="shared" si="2"/>
        <v>0</v>
      </c>
      <c r="J99" s="130"/>
    </row>
    <row r="100" spans="1:10" s="149" customFormat="1" ht="15.75" customHeight="1" x14ac:dyDescent="0.3">
      <c r="A100" s="548">
        <f>+'2. Presupuesto Detallado'!B20</f>
        <v>0</v>
      </c>
      <c r="B100" s="548"/>
      <c r="C100" s="548"/>
      <c r="D100" s="473">
        <f>+'2. Presupuesto Detallado'!C20</f>
        <v>0</v>
      </c>
      <c r="E100" s="474">
        <f>+'2. Presupuesto Detallado'!D20</f>
        <v>0</v>
      </c>
      <c r="F100" s="475">
        <f>+'2. Presupuesto Detallado'!F20</f>
        <v>0</v>
      </c>
      <c r="G100" s="475">
        <f>+'2. Presupuesto Detallado'!G20</f>
        <v>0</v>
      </c>
      <c r="H100" s="476">
        <f>+'2. Presupuesto Detallado'!H20</f>
        <v>0</v>
      </c>
      <c r="I100" s="35">
        <f t="shared" si="2"/>
        <v>0</v>
      </c>
      <c r="J100" s="130"/>
    </row>
    <row r="101" spans="1:10" s="149" customFormat="1" ht="15.75" customHeight="1" x14ac:dyDescent="0.3">
      <c r="A101" s="548">
        <f>+'2. Presupuesto Detallado'!B21</f>
        <v>0</v>
      </c>
      <c r="B101" s="548"/>
      <c r="C101" s="548"/>
      <c r="D101" s="473">
        <f>+'2. Presupuesto Detallado'!C21</f>
        <v>0</v>
      </c>
      <c r="E101" s="474">
        <f>+'2. Presupuesto Detallado'!D21</f>
        <v>0</v>
      </c>
      <c r="F101" s="475">
        <f>+'2. Presupuesto Detallado'!F21</f>
        <v>0</v>
      </c>
      <c r="G101" s="475">
        <f>+'2. Presupuesto Detallado'!G21</f>
        <v>0</v>
      </c>
      <c r="H101" s="476">
        <f>+'2. Presupuesto Detallado'!H21</f>
        <v>0</v>
      </c>
      <c r="I101" s="35">
        <f t="shared" si="2"/>
        <v>0</v>
      </c>
      <c r="J101" s="130"/>
    </row>
    <row r="102" spans="1:10" s="149" customFormat="1" ht="15.75" customHeight="1" x14ac:dyDescent="0.3">
      <c r="A102" s="548">
        <f>+'2. Presupuesto Detallado'!B22</f>
        <v>0</v>
      </c>
      <c r="B102" s="548"/>
      <c r="C102" s="548"/>
      <c r="D102" s="473">
        <f>+'2. Presupuesto Detallado'!C22</f>
        <v>0</v>
      </c>
      <c r="E102" s="474">
        <f>+'2. Presupuesto Detallado'!D22</f>
        <v>0</v>
      </c>
      <c r="F102" s="475">
        <f>+'2. Presupuesto Detallado'!F22</f>
        <v>0</v>
      </c>
      <c r="G102" s="475">
        <f>+'2. Presupuesto Detallado'!G22</f>
        <v>0</v>
      </c>
      <c r="H102" s="476">
        <f>+'2. Presupuesto Detallado'!H22</f>
        <v>0</v>
      </c>
      <c r="I102" s="35">
        <f t="shared" si="2"/>
        <v>0</v>
      </c>
      <c r="J102" s="130"/>
    </row>
    <row r="103" spans="1:10" s="149" customFormat="1" ht="15.75" customHeight="1" x14ac:dyDescent="0.3">
      <c r="A103" s="548">
        <f>+'2. Presupuesto Detallado'!B23</f>
        <v>0</v>
      </c>
      <c r="B103" s="548"/>
      <c r="C103" s="548"/>
      <c r="D103" s="473">
        <f>+'2. Presupuesto Detallado'!C23</f>
        <v>0</v>
      </c>
      <c r="E103" s="474">
        <f>+'2. Presupuesto Detallado'!D23</f>
        <v>0</v>
      </c>
      <c r="F103" s="475">
        <f>+'2. Presupuesto Detallado'!F23</f>
        <v>0</v>
      </c>
      <c r="G103" s="475">
        <f>+'2. Presupuesto Detallado'!G23</f>
        <v>0</v>
      </c>
      <c r="H103" s="476">
        <f>+'2. Presupuesto Detallado'!H23</f>
        <v>0</v>
      </c>
      <c r="I103" s="35">
        <f t="shared" si="2"/>
        <v>0</v>
      </c>
      <c r="J103" s="130"/>
    </row>
    <row r="104" spans="1:10" s="149" customFormat="1" ht="15.75" customHeight="1" x14ac:dyDescent="0.3">
      <c r="A104" s="548">
        <f>+'2. Presupuesto Detallado'!B24</f>
        <v>0</v>
      </c>
      <c r="B104" s="548"/>
      <c r="C104" s="548"/>
      <c r="D104" s="473">
        <f>+'2. Presupuesto Detallado'!C24</f>
        <v>0</v>
      </c>
      <c r="E104" s="474">
        <f>+'2. Presupuesto Detallado'!D24</f>
        <v>0</v>
      </c>
      <c r="F104" s="475">
        <f>+'2. Presupuesto Detallado'!F24</f>
        <v>0</v>
      </c>
      <c r="G104" s="475">
        <f>+'2. Presupuesto Detallado'!G24</f>
        <v>0</v>
      </c>
      <c r="H104" s="476">
        <f>+'2. Presupuesto Detallado'!H24</f>
        <v>0</v>
      </c>
      <c r="I104" s="35">
        <f t="shared" si="2"/>
        <v>0</v>
      </c>
      <c r="J104" s="130"/>
    </row>
    <row r="105" spans="1:10" s="149" customFormat="1" ht="15.75" customHeight="1" x14ac:dyDescent="0.3">
      <c r="A105" s="549">
        <f>+'2. Presupuesto Detallado'!B25</f>
        <v>0</v>
      </c>
      <c r="B105" s="550"/>
      <c r="C105" s="551"/>
      <c r="D105" s="473">
        <f>+'2. Presupuesto Detallado'!C25</f>
        <v>0</v>
      </c>
      <c r="E105" s="474">
        <f>+'2. Presupuesto Detallado'!D25</f>
        <v>0</v>
      </c>
      <c r="F105" s="475">
        <f>+'2. Presupuesto Detallado'!F25</f>
        <v>0</v>
      </c>
      <c r="G105" s="475">
        <f>+'2. Presupuesto Detallado'!G25</f>
        <v>0</v>
      </c>
      <c r="H105" s="476">
        <f>+'2. Presupuesto Detallado'!H25</f>
        <v>0</v>
      </c>
      <c r="I105" s="35">
        <f t="shared" si="2"/>
        <v>0</v>
      </c>
      <c r="J105" s="130"/>
    </row>
    <row r="106" spans="1:10" s="137" customFormat="1" x14ac:dyDescent="0.25">
      <c r="A106" s="540" t="s">
        <v>42</v>
      </c>
      <c r="B106" s="540"/>
      <c r="C106" s="540"/>
      <c r="D106" s="540"/>
      <c r="E106" s="540"/>
      <c r="F106" s="540"/>
      <c r="G106" s="540"/>
      <c r="H106" s="540"/>
      <c r="I106" s="270">
        <f>+SUM(I97:I105)</f>
        <v>0</v>
      </c>
      <c r="J106" s="472"/>
    </row>
    <row r="107" spans="1:10" s="137" customFormat="1" x14ac:dyDescent="0.25">
      <c r="A107" s="540" t="s">
        <v>54</v>
      </c>
      <c r="B107" s="540"/>
      <c r="C107" s="540"/>
      <c r="D107" s="540"/>
      <c r="E107" s="540"/>
      <c r="F107" s="540"/>
      <c r="G107" s="540"/>
      <c r="H107" s="540"/>
      <c r="I107" s="46">
        <f>+I106*0.004</f>
        <v>0</v>
      </c>
      <c r="J107" s="472"/>
    </row>
    <row r="108" spans="1:10" s="137" customFormat="1" ht="14.4" thickBot="1" x14ac:dyDescent="0.3">
      <c r="A108" s="541" t="s">
        <v>55</v>
      </c>
      <c r="B108" s="541"/>
      <c r="C108" s="541"/>
      <c r="D108" s="541"/>
      <c r="E108" s="541"/>
      <c r="F108" s="541"/>
      <c r="G108" s="541"/>
      <c r="H108" s="541"/>
      <c r="I108" s="51">
        <f>+I106+I107</f>
        <v>0</v>
      </c>
      <c r="J108" s="472"/>
    </row>
    <row r="109" spans="1:10" s="137" customFormat="1" x14ac:dyDescent="0.25"/>
    <row r="110" spans="1:10" s="137" customFormat="1" x14ac:dyDescent="0.25"/>
  </sheetData>
  <sheetProtection formatCells="0" formatColumns="0" formatRows="0" selectLockedCells="1"/>
  <protectedRanges>
    <protectedRange sqref="A9:D9 F9:J9" name="Rango3"/>
    <protectedRange sqref="C50:C73 A97:A105 D97:H105" name="Rango1"/>
  </protectedRanges>
  <dataConsolidate/>
  <mergeCells count="121">
    <mergeCell ref="B12:G12"/>
    <mergeCell ref="E17:F17"/>
    <mergeCell ref="C18:D18"/>
    <mergeCell ref="F18:G18"/>
    <mergeCell ref="H18:I18"/>
    <mergeCell ref="A72:B72"/>
    <mergeCell ref="A74:B74"/>
    <mergeCell ref="A78:B78"/>
    <mergeCell ref="A7:I7"/>
    <mergeCell ref="A8:I8"/>
    <mergeCell ref="D9:I9"/>
    <mergeCell ref="A11:I11"/>
    <mergeCell ref="A36:B36"/>
    <mergeCell ref="A37:B37"/>
    <mergeCell ref="E32:F32"/>
    <mergeCell ref="C32:D33"/>
    <mergeCell ref="C34:D34"/>
    <mergeCell ref="C35:D35"/>
    <mergeCell ref="E46:F46"/>
    <mergeCell ref="H46:I46"/>
    <mergeCell ref="C14:I14"/>
    <mergeCell ref="A15:A17"/>
    <mergeCell ref="B15:C15"/>
    <mergeCell ref="E15:F15"/>
    <mergeCell ref="A87:B87"/>
    <mergeCell ref="A14:B14"/>
    <mergeCell ref="A46:B46"/>
    <mergeCell ref="D47:H47"/>
    <mergeCell ref="B13:D13"/>
    <mergeCell ref="F13:G13"/>
    <mergeCell ref="A65:B65"/>
    <mergeCell ref="C36:D36"/>
    <mergeCell ref="C37:D37"/>
    <mergeCell ref="C38:D38"/>
    <mergeCell ref="A55:B55"/>
    <mergeCell ref="A56:B56"/>
    <mergeCell ref="A57:B57"/>
    <mergeCell ref="A58:B58"/>
    <mergeCell ref="A59:B59"/>
    <mergeCell ref="A50:B50"/>
    <mergeCell ref="A19:I19"/>
    <mergeCell ref="B29:F29"/>
    <mergeCell ref="A49:B49"/>
    <mergeCell ref="A48:B48"/>
    <mergeCell ref="A38:B38"/>
    <mergeCell ref="A32:B33"/>
    <mergeCell ref="A34:B34"/>
    <mergeCell ref="E16:F16"/>
    <mergeCell ref="A1:A4"/>
    <mergeCell ref="B1:H4"/>
    <mergeCell ref="A82:B82"/>
    <mergeCell ref="A81:B81"/>
    <mergeCell ref="A83:B83"/>
    <mergeCell ref="A39:I39"/>
    <mergeCell ref="A40:I40"/>
    <mergeCell ref="A41:I41"/>
    <mergeCell ref="A42:C42"/>
    <mergeCell ref="A43:C43"/>
    <mergeCell ref="A44:C44"/>
    <mergeCell ref="A45:I45"/>
    <mergeCell ref="H38:I38"/>
    <mergeCell ref="H32:I33"/>
    <mergeCell ref="H34:I34"/>
    <mergeCell ref="H35:I35"/>
    <mergeCell ref="H36:I36"/>
    <mergeCell ref="I1:I4"/>
    <mergeCell ref="A73:B73"/>
    <mergeCell ref="A47:C47"/>
    <mergeCell ref="B17:C17"/>
    <mergeCell ref="A79:B79"/>
    <mergeCell ref="B16:C16"/>
    <mergeCell ref="A66:B66"/>
    <mergeCell ref="A67:B67"/>
    <mergeCell ref="A68:B68"/>
    <mergeCell ref="A69:B69"/>
    <mergeCell ref="A70:B70"/>
    <mergeCell ref="A60:B60"/>
    <mergeCell ref="A61:B61"/>
    <mergeCell ref="A62:B62"/>
    <mergeCell ref="A63:B63"/>
    <mergeCell ref="A64:B64"/>
    <mergeCell ref="A51:B51"/>
    <mergeCell ref="A52:B52"/>
    <mergeCell ref="A53:B53"/>
    <mergeCell ref="A54:B54"/>
    <mergeCell ref="H37:I37"/>
    <mergeCell ref="A20:I20"/>
    <mergeCell ref="A23:I23"/>
    <mergeCell ref="A22:I22"/>
    <mergeCell ref="A24:I28"/>
    <mergeCell ref="G32:G33"/>
    <mergeCell ref="A31:I31"/>
    <mergeCell ref="H29:I29"/>
    <mergeCell ref="H30:I30"/>
    <mergeCell ref="B30:G30"/>
    <mergeCell ref="A21:I21"/>
    <mergeCell ref="A35:B35"/>
    <mergeCell ref="A84:B84"/>
    <mergeCell ref="A75:B75"/>
    <mergeCell ref="A76:B76"/>
    <mergeCell ref="A77:B77"/>
    <mergeCell ref="A71:B71"/>
    <mergeCell ref="A106:H106"/>
    <mergeCell ref="A107:H107"/>
    <mergeCell ref="A108:H108"/>
    <mergeCell ref="A95:I95"/>
    <mergeCell ref="A96:C96"/>
    <mergeCell ref="A97:C97"/>
    <mergeCell ref="A98:C98"/>
    <mergeCell ref="A99:C99"/>
    <mergeCell ref="A100:C100"/>
    <mergeCell ref="A101:C101"/>
    <mergeCell ref="A102:C102"/>
    <mergeCell ref="A103:C103"/>
    <mergeCell ref="A104:C104"/>
    <mergeCell ref="A105:C105"/>
    <mergeCell ref="A85:B86"/>
    <mergeCell ref="C85:C86"/>
    <mergeCell ref="A80:B80"/>
    <mergeCell ref="A88:B89"/>
    <mergeCell ref="C88:C89"/>
  </mergeCells>
  <conditionalFormatting sqref="A92">
    <cfRule type="containsText" dxfId="7" priority="13" operator="containsText" text="Seleccionar UAB">
      <formula>NOT(ISERROR(SEARCH("Seleccionar UAB",A92)))</formula>
    </cfRule>
  </conditionalFormatting>
  <conditionalFormatting sqref="I49:I73">
    <cfRule type="containsText" dxfId="6" priority="1" operator="containsText" text="ok">
      <formula>NOT(ISERROR(SEARCH("ok",I49)))</formula>
    </cfRule>
    <cfRule type="containsText" dxfId="5" priority="2" operator="containsText" text="La Distribución en el presupuesto detallado y la Vigencia Difiere">
      <formula>NOT(ISERROR(SEARCH("La Distribución en el presupuesto detallado y la Vigencia Difiere",I49)))</formula>
    </cfRule>
    <cfRule type="cellIs" dxfId="4" priority="3" operator="equal">
      <formula>"La Distribución en el presupuesto detallado y la Vigencia Difiere"</formula>
    </cfRule>
  </conditionalFormatting>
  <hyperlinks>
    <hyperlink ref="A51" location="'2. Costos directos'!A88" display="Estímulo a estudiantes auxiliares" xr:uid="{00000000-0004-0000-0100-000000000000}"/>
    <hyperlink ref="A55" location="'2. Costos directos'!A164" display="Mantenimiento" xr:uid="{00000000-0004-0000-0100-000001000000}"/>
    <hyperlink ref="A56" location="'2. Costos directos'!A180" display="Servicios públicos" xr:uid="{00000000-0004-0000-0100-000002000000}"/>
    <hyperlink ref="A58" location="'2. Costos directos'!A210" display="Bienestar y Capacitación" xr:uid="{00000000-0004-0000-0100-000003000000}"/>
    <hyperlink ref="A60" location="'2. Costos directos'!A243" display="Impresos y publicaciones" xr:uid="{00000000-0004-0000-0100-000004000000}"/>
    <hyperlink ref="A61" location="'2. Costos directos'!A258" display="Comunicaciones y transporte" xr:uid="{00000000-0004-0000-0100-000005000000}"/>
    <hyperlink ref="A62" location="'2. Costos directos'!A277" display="Seguros" xr:uid="{00000000-0004-0000-0100-000006000000}"/>
    <hyperlink ref="A63" location="'2. Costos directos'!A295" display="Impuestos, tasas y multas" xr:uid="{00000000-0004-0000-0100-000007000000}"/>
    <hyperlink ref="A64" location="'2. Costos directos'!A312" display="Apoyo logístico a eventos academicos y administrativos" xr:uid="{00000000-0004-0000-0100-000008000000}"/>
    <hyperlink ref="A57" location="'2. Costos directos'!A194" display="Arrendamiento" xr:uid="{00000000-0004-0000-0100-000009000000}"/>
    <hyperlink ref="A49:B49" location="'2. Presupuesto Detallado'!A3" display="Personal académico - Servicios Académicos Remunerados" xr:uid="{00000000-0004-0000-0100-00000A000000}"/>
    <hyperlink ref="A50:B50" location="'2. Presupuesto Detallado'!A41" display="Remuneración por servicios técnicos" xr:uid="{00000000-0004-0000-0100-00000B000000}"/>
    <hyperlink ref="A51:B51" location="'2. Presupuesto Detallado'!A76" display="Estímulo Estudiantes" xr:uid="{00000000-0004-0000-0100-00000C000000}"/>
    <hyperlink ref="A52:B52" location="'2. Presupuesto Detallado'!A106" display="Compra de equipo" xr:uid="{00000000-0004-0000-0100-00000D000000}"/>
    <hyperlink ref="A53:B53" location="'2. Presupuesto Detallado'!A134" display="Materiales y suministros" xr:uid="{00000000-0004-0000-0100-00000E000000}"/>
    <hyperlink ref="A54:B54" location="'2. Presupuesto Detallado'!A150" display="Compra de material bibliográfico" xr:uid="{00000000-0004-0000-0100-00000F000000}"/>
    <hyperlink ref="A55:B55" location="'2. Presupuesto Detallado'!A165" display="Mantenimiento" xr:uid="{00000000-0004-0000-0100-000010000000}"/>
    <hyperlink ref="A56:B56" location="'2. Presupuesto Detallado'!A181" display="Servicios públicos" xr:uid="{00000000-0004-0000-0100-000011000000}"/>
    <hyperlink ref="A57:B57" location="'2. Presupuesto Detallado'!A195" display="Arrendamiento" xr:uid="{00000000-0004-0000-0100-000012000000}"/>
    <hyperlink ref="A58:B58" location="'2. Presupuesto Detallado'!A210" display="Capacitación" xr:uid="{00000000-0004-0000-0100-000013000000}"/>
    <hyperlink ref="A59:B59" location="'2. Presupuesto Detallado'!A225" display="Viáticos y gastos de viaje" xr:uid="{00000000-0004-0000-0100-000014000000}"/>
    <hyperlink ref="A60:B60" location="'2. Presupuesto Detallado'!A240" display="Impresos y publicaciones" xr:uid="{00000000-0004-0000-0100-000015000000}"/>
    <hyperlink ref="A61:B61" location="'2. Presupuesto Detallado'!A255" display="Comunicaciones y transporte" xr:uid="{00000000-0004-0000-0100-000016000000}"/>
    <hyperlink ref="A62:B62" location="'2. Presupuesto Detallado'!A271" display="Seguros" xr:uid="{00000000-0004-0000-0100-000017000000}"/>
    <hyperlink ref="A63:B63" location="'2. Presupuesto Detallado'!A289" display="Impuestos, contribuciones y multas" xr:uid="{00000000-0004-0000-0100-000018000000}"/>
    <hyperlink ref="A64:B64" location="'2. Presupuesto Detallado'!A306" display="Apoyo logístico " xr:uid="{00000000-0004-0000-0100-000019000000}"/>
    <hyperlink ref="A65:B65" location="'2. Presupuesto Detallado'!A321" display="Apoyo Económico Estudiantil" xr:uid="{00000000-0004-0000-0100-00001A000000}"/>
    <hyperlink ref="A66:B66" location="'2. Presupuesto Detallado'!A345" display="Operaciones Internas - adquisición de bienes" xr:uid="{00000000-0004-0000-0100-00001B000000}"/>
    <hyperlink ref="A67:B67" location="'2. Presupuesto Detallado'!A345" display="Operaciones Internas - adquisición de servicios de Extensión" xr:uid="{00000000-0004-0000-0100-00001C000000}"/>
    <hyperlink ref="A68:B68" location="'2. Presupuesto Detallado'!A345" display="Operaciones Internas - Impresos y Publicaciones" xr:uid="{00000000-0004-0000-0100-00001D000000}"/>
    <hyperlink ref="A69:B69" location="'2. Presupuesto Detallado'!A345" display="Operaciones Internas - Adquisición Arrendamientos" xr:uid="{00000000-0004-0000-0100-00001E000000}"/>
    <hyperlink ref="A70:B70" location="'2. Presupuesto Detallado'!A345" display="Operaciones Internas - Adquisición Servicios de Comunicación" xr:uid="{00000000-0004-0000-0100-00001F000000}"/>
    <hyperlink ref="A71:B71" location="'2. Presupuesto Detallado'!A345" display="Operaciones Int. - Adquisición por otras ventas de Servicios" xr:uid="{00000000-0004-0000-0100-000020000000}"/>
    <hyperlink ref="A72:B72" location="'2. Presupuesto Detallado'!A367" display="Operaciones Int - Aportes sin contraprestación" xr:uid="{00000000-0004-0000-0100-000021000000}"/>
    <hyperlink ref="A73:B73" location="'2. Presupuesto Detallado'!A381" display="Otros Gastos Generales por Adquisición de Servicios" xr:uid="{00000000-0004-0000-0100-000022000000}"/>
    <hyperlink ref="B30" r:id="rId1" xr:uid="{00000000-0004-0000-0100-000023000000}"/>
  </hyperlinks>
  <printOptions horizontalCentered="1"/>
  <pageMargins left="0.23622047244094491" right="0.23622047244094491" top="0.19685039370078741" bottom="0.19685039370078741" header="0.31496062992125984" footer="0.31496062992125984"/>
  <pageSetup scale="59" fitToHeight="0" orientation="portrait" r:id="rId2"/>
  <headerFooter alignWithMargins="0">
    <oddFooter>&amp;RPágina &amp;P de &amp;N</oddFooter>
  </headerFooter>
  <colBreaks count="1" manualBreakCount="1">
    <brk id="8" max="1048575" man="1"/>
  </colBreaks>
  <drawing r:id="rId3"/>
  <legacyDrawing r:id="rId4"/>
  <mc:AlternateContent xmlns:mc="http://schemas.openxmlformats.org/markup-compatibility/2006">
    <mc:Choice Requires="x14">
      <controls>
        <mc:AlternateContent xmlns:mc="http://schemas.openxmlformats.org/markup-compatibility/2006">
          <mc:Choice Requires="x14">
            <control shapeId="32769" r:id="rId5" name="Option Button 1">
              <controlPr locked="0" defaultSize="0" autoFill="0" autoLine="0" autoPict="0">
                <anchor moveWithCells="1">
                  <from>
                    <xdr:col>1</xdr:col>
                    <xdr:colOff>83820</xdr:colOff>
                    <xdr:row>7</xdr:row>
                    <xdr:rowOff>198120</xdr:rowOff>
                  </from>
                  <to>
                    <xdr:col>1</xdr:col>
                    <xdr:colOff>1127760</xdr:colOff>
                    <xdr:row>9</xdr:row>
                    <xdr:rowOff>220980</xdr:rowOff>
                  </to>
                </anchor>
              </controlPr>
            </control>
          </mc:Choice>
        </mc:AlternateContent>
        <mc:AlternateContent xmlns:mc="http://schemas.openxmlformats.org/markup-compatibility/2006">
          <mc:Choice Requires="x14">
            <control shapeId="32770" r:id="rId6" name="Option Button 2">
              <controlPr locked="0" defaultSize="0" autoFill="0" autoLine="0" autoPict="0">
                <anchor moveWithCells="1">
                  <from>
                    <xdr:col>3</xdr:col>
                    <xdr:colOff>609600</xdr:colOff>
                    <xdr:row>7</xdr:row>
                    <xdr:rowOff>198120</xdr:rowOff>
                  </from>
                  <to>
                    <xdr:col>4</xdr:col>
                    <xdr:colOff>381000</xdr:colOff>
                    <xdr:row>9</xdr:row>
                    <xdr:rowOff>220980</xdr:rowOff>
                  </to>
                </anchor>
              </controlPr>
            </control>
          </mc:Choice>
        </mc:AlternateContent>
        <mc:AlternateContent xmlns:mc="http://schemas.openxmlformats.org/markup-compatibility/2006">
          <mc:Choice Requires="x14">
            <control shapeId="32771" r:id="rId7" name="Option Button 3">
              <controlPr locked="0" defaultSize="0" autoFill="0" autoLine="0" autoPict="0">
                <anchor moveWithCells="1">
                  <from>
                    <xdr:col>5</xdr:col>
                    <xdr:colOff>571500</xdr:colOff>
                    <xdr:row>9</xdr:row>
                    <xdr:rowOff>22860</xdr:rowOff>
                  </from>
                  <to>
                    <xdr:col>6</xdr:col>
                    <xdr:colOff>1104900</xdr:colOff>
                    <xdr:row>9</xdr:row>
                    <xdr:rowOff>220980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100-000000000000}">
          <x14:formula1>
            <xm:f>Códigos!$A$865:$A$871</xm:f>
          </x14:formula1>
          <xm:sqref>B29</xm:sqref>
        </x14:dataValidation>
        <x14:dataValidation type="list" allowBlank="1" showInputMessage="1" showErrorMessage="1" xr:uid="{00000000-0002-0000-0100-000001000000}">
          <x14:formula1>
            <xm:f>Códigos!$A$879:$A$880</xm:f>
          </x14:formula1>
          <xm:sqref>H29</xm:sqref>
        </x14:dataValidation>
        <x14:dataValidation type="list" allowBlank="1" showInputMessage="1" showErrorMessage="1" xr:uid="{00000000-0002-0000-0100-000002000000}">
          <x14:formula1>
            <xm:f>Códigos!$A$896:$A$899</xm:f>
          </x14:formula1>
          <xm:sqref>E18</xm:sqref>
        </x14:dataValidation>
        <x14:dataValidation type="list" allowBlank="1" showInputMessage="1" showErrorMessage="1" xr:uid="{00000000-0002-0000-0100-000003000000}">
          <x14:formula1>
            <xm:f>Códigos!$A$883:$A$890</xm:f>
          </x14:formula1>
          <xm:sqref>C14:I14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59999389629810485"/>
    <pageSetUpPr fitToPage="1"/>
  </sheetPr>
  <dimension ref="A1:Z384"/>
  <sheetViews>
    <sheetView showGridLines="0" topLeftCell="A64" zoomScale="85" zoomScaleNormal="85" workbookViewId="0">
      <selection activeCell="J77" sqref="J77"/>
    </sheetView>
  </sheetViews>
  <sheetFormatPr baseColWidth="10" defaultColWidth="11.44140625" defaultRowHeight="13.2" outlineLevelRow="2" x14ac:dyDescent="0.25"/>
  <cols>
    <col min="1" max="1" width="6.109375" style="366" customWidth="1"/>
    <col min="2" max="2" width="38.109375" style="366" customWidth="1"/>
    <col min="3" max="3" width="12.88671875" style="366" customWidth="1"/>
    <col min="4" max="4" width="12.5546875" style="366" customWidth="1"/>
    <col min="5" max="5" width="14.88671875" style="366" customWidth="1"/>
    <col min="6" max="6" width="16.109375" style="366" customWidth="1"/>
    <col min="7" max="7" width="15.88671875" style="366" customWidth="1"/>
    <col min="8" max="8" width="18.33203125" style="366" customWidth="1"/>
    <col min="9" max="9" width="14.5546875" style="366" customWidth="1"/>
    <col min="10" max="10" width="11.44140625" style="366"/>
    <col min="11" max="11" width="20.88671875" style="366" customWidth="1"/>
    <col min="12" max="12" width="26.44140625" style="366" customWidth="1"/>
    <col min="13" max="13" width="16.44140625" style="366" customWidth="1"/>
    <col min="14" max="14" width="15.33203125" style="366" customWidth="1"/>
    <col min="15" max="15" width="14" style="366" customWidth="1"/>
    <col min="16" max="18" width="16.109375" style="366" customWidth="1"/>
    <col min="19" max="16384" width="11.44140625" style="366"/>
  </cols>
  <sheetData>
    <row r="1" spans="1:26" ht="16.5" customHeight="1" thickBot="1" x14ac:dyDescent="0.3">
      <c r="B1" s="676"/>
      <c r="C1" s="677"/>
      <c r="D1" s="677"/>
      <c r="E1" s="678"/>
      <c r="F1" s="678"/>
      <c r="G1" s="679"/>
      <c r="H1" s="679"/>
      <c r="I1" s="679"/>
      <c r="L1" s="677"/>
      <c r="M1" s="677"/>
      <c r="N1" s="677"/>
      <c r="O1" s="680"/>
      <c r="P1" s="680"/>
      <c r="Q1" s="681"/>
      <c r="R1" s="681"/>
      <c r="S1" s="681"/>
    </row>
    <row r="2" spans="1:26" ht="13.8" thickBot="1" x14ac:dyDescent="0.3">
      <c r="B2" s="682" t="s">
        <v>1190</v>
      </c>
      <c r="C2" s="683"/>
      <c r="D2" s="683"/>
      <c r="E2" s="683"/>
      <c r="F2" s="683"/>
      <c r="G2" s="683"/>
      <c r="H2" s="683"/>
      <c r="I2" s="684"/>
      <c r="L2" s="685" t="s">
        <v>24</v>
      </c>
      <c r="M2" s="686"/>
      <c r="N2" s="686"/>
      <c r="O2" s="686"/>
      <c r="P2" s="686"/>
      <c r="Q2" s="686"/>
      <c r="R2" s="686"/>
      <c r="S2" s="687"/>
    </row>
    <row r="3" spans="1:26" ht="14.25" customHeight="1" outlineLevel="1" x14ac:dyDescent="0.25">
      <c r="A3" s="367"/>
      <c r="B3" s="688" t="s">
        <v>25</v>
      </c>
      <c r="C3" s="690" t="s">
        <v>1191</v>
      </c>
      <c r="D3" s="690" t="s">
        <v>1192</v>
      </c>
      <c r="E3" s="691" t="s">
        <v>1193</v>
      </c>
      <c r="F3" s="690" t="s">
        <v>1194</v>
      </c>
      <c r="G3" s="690" t="s">
        <v>1195</v>
      </c>
      <c r="H3" s="690" t="s">
        <v>26</v>
      </c>
      <c r="I3" s="690" t="s">
        <v>27</v>
      </c>
      <c r="L3" s="695" t="s">
        <v>25</v>
      </c>
      <c r="M3" s="695" t="s">
        <v>1191</v>
      </c>
      <c r="N3" s="695" t="s">
        <v>1192</v>
      </c>
      <c r="O3" s="693" t="s">
        <v>1193</v>
      </c>
      <c r="P3" s="693" t="s">
        <v>1196</v>
      </c>
      <c r="Q3" s="693" t="s">
        <v>1197</v>
      </c>
      <c r="R3" s="695" t="s">
        <v>26</v>
      </c>
      <c r="S3" s="695" t="s">
        <v>27</v>
      </c>
      <c r="Z3" s="368"/>
    </row>
    <row r="4" spans="1:26" ht="13.5" customHeight="1" outlineLevel="1" thickBot="1" x14ac:dyDescent="0.3">
      <c r="B4" s="689"/>
      <c r="C4" s="689"/>
      <c r="D4" s="689"/>
      <c r="E4" s="692"/>
      <c r="F4" s="689"/>
      <c r="G4" s="689"/>
      <c r="H4" s="689"/>
      <c r="I4" s="689"/>
      <c r="L4" s="696"/>
      <c r="M4" s="696"/>
      <c r="N4" s="696"/>
      <c r="O4" s="694"/>
      <c r="P4" s="694"/>
      <c r="Q4" s="694"/>
      <c r="R4" s="696"/>
      <c r="S4" s="696"/>
    </row>
    <row r="5" spans="1:26" ht="13.8" outlineLevel="1" thickBot="1" x14ac:dyDescent="0.3">
      <c r="B5" s="697" t="s">
        <v>28</v>
      </c>
      <c r="C5" s="698"/>
      <c r="D5" s="698"/>
      <c r="E5" s="698"/>
      <c r="F5" s="698"/>
      <c r="G5" s="698"/>
      <c r="H5" s="698"/>
      <c r="I5" s="699"/>
      <c r="L5" s="685" t="s">
        <v>28</v>
      </c>
      <c r="M5" s="686"/>
      <c r="N5" s="686"/>
      <c r="O5" s="686"/>
      <c r="P5" s="686"/>
      <c r="Q5" s="686"/>
      <c r="R5" s="686"/>
      <c r="S5" s="687"/>
    </row>
    <row r="6" spans="1:26" ht="13.8" outlineLevel="1" thickBot="1" x14ac:dyDescent="0.3">
      <c r="B6" s="369"/>
      <c r="C6" s="370"/>
      <c r="D6" s="371"/>
      <c r="E6" s="372"/>
      <c r="F6" s="373"/>
      <c r="G6" s="374"/>
      <c r="H6" s="375"/>
      <c r="I6" s="376">
        <f t="shared" ref="I6:I12" si="0">G6*H6</f>
        <v>0</v>
      </c>
      <c r="L6" s="377">
        <f>'2. Presupuesto Detallado'!B6</f>
        <v>0</v>
      </c>
      <c r="M6" s="378">
        <f>'2. Presupuesto Detallado'!C6</f>
        <v>0</v>
      </c>
      <c r="N6" s="379">
        <f>'2. Presupuesto Detallado'!D6</f>
        <v>0</v>
      </c>
      <c r="O6" s="380">
        <f>'2. Presupuesto Detallado'!E6</f>
        <v>0</v>
      </c>
      <c r="P6" s="373"/>
      <c r="Q6" s="371"/>
      <c r="R6" s="381"/>
      <c r="S6" s="382">
        <f>Q6*R6</f>
        <v>0</v>
      </c>
    </row>
    <row r="7" spans="1:26" ht="13.8" outlineLevel="1" thickBot="1" x14ac:dyDescent="0.3">
      <c r="B7" s="369"/>
      <c r="C7" s="383"/>
      <c r="D7" s="371"/>
      <c r="E7" s="384"/>
      <c r="F7" s="373"/>
      <c r="G7" s="374"/>
      <c r="H7" s="375"/>
      <c r="I7" s="376">
        <f t="shared" si="0"/>
        <v>0</v>
      </c>
      <c r="L7" s="377">
        <f>'2. Presupuesto Detallado'!B7</f>
        <v>0</v>
      </c>
      <c r="M7" s="378">
        <f>'2. Presupuesto Detallado'!C7</f>
        <v>0</v>
      </c>
      <c r="N7" s="379">
        <f>'2. Presupuesto Detallado'!D7</f>
        <v>0</v>
      </c>
      <c r="O7" s="380">
        <f>'2. Presupuesto Detallado'!E7</f>
        <v>0</v>
      </c>
      <c r="P7" s="373"/>
      <c r="Q7" s="371"/>
      <c r="R7" s="381"/>
      <c r="S7" s="382">
        <f>Q7*R7</f>
        <v>0</v>
      </c>
    </row>
    <row r="8" spans="1:26" ht="13.8" outlineLevel="1" thickBot="1" x14ac:dyDescent="0.3">
      <c r="B8" s="369"/>
      <c r="C8" s="383"/>
      <c r="D8" s="385"/>
      <c r="E8" s="384"/>
      <c r="F8" s="373"/>
      <c r="G8" s="374"/>
      <c r="H8" s="375"/>
      <c r="I8" s="376">
        <f t="shared" si="0"/>
        <v>0</v>
      </c>
      <c r="L8" s="377">
        <f>'2. Presupuesto Detallado'!B8</f>
        <v>0</v>
      </c>
      <c r="M8" s="378">
        <f>'2. Presupuesto Detallado'!C8</f>
        <v>0</v>
      </c>
      <c r="N8" s="379">
        <f>'2. Presupuesto Detallado'!D8</f>
        <v>0</v>
      </c>
      <c r="O8" s="380">
        <f>'2. Presupuesto Detallado'!E8</f>
        <v>0</v>
      </c>
      <c r="P8" s="373"/>
      <c r="Q8" s="371"/>
      <c r="R8" s="381"/>
      <c r="S8" s="382">
        <f>Q8*R8</f>
        <v>0</v>
      </c>
    </row>
    <row r="9" spans="1:26" ht="13.8" outlineLevel="1" thickBot="1" x14ac:dyDescent="0.3">
      <c r="B9" s="369"/>
      <c r="C9" s="383"/>
      <c r="D9" s="385"/>
      <c r="E9" s="384"/>
      <c r="F9" s="373"/>
      <c r="G9" s="374"/>
      <c r="H9" s="375"/>
      <c r="I9" s="376">
        <f t="shared" si="0"/>
        <v>0</v>
      </c>
      <c r="L9" s="377"/>
      <c r="M9" s="378"/>
      <c r="N9" s="379"/>
      <c r="O9" s="380"/>
      <c r="P9" s="373"/>
      <c r="Q9" s="371"/>
      <c r="R9" s="381"/>
      <c r="S9" s="382"/>
    </row>
    <row r="10" spans="1:26" ht="13.8" outlineLevel="1" thickBot="1" x14ac:dyDescent="0.3">
      <c r="B10" s="369"/>
      <c r="C10" s="383"/>
      <c r="D10" s="385"/>
      <c r="E10" s="384"/>
      <c r="F10" s="373"/>
      <c r="G10" s="374"/>
      <c r="H10" s="375"/>
      <c r="I10" s="376">
        <f t="shared" si="0"/>
        <v>0</v>
      </c>
      <c r="L10" s="377"/>
      <c r="M10" s="378"/>
      <c r="N10" s="379"/>
      <c r="O10" s="380"/>
      <c r="P10" s="373"/>
      <c r="Q10" s="371"/>
      <c r="R10" s="381"/>
      <c r="S10" s="382"/>
    </row>
    <row r="11" spans="1:26" ht="13.8" outlineLevel="1" thickBot="1" x14ac:dyDescent="0.3">
      <c r="B11" s="369"/>
      <c r="C11" s="383"/>
      <c r="D11" s="385"/>
      <c r="E11" s="384"/>
      <c r="F11" s="373"/>
      <c r="G11" s="374"/>
      <c r="H11" s="375"/>
      <c r="I11" s="376">
        <f t="shared" si="0"/>
        <v>0</v>
      </c>
      <c r="L11" s="377"/>
      <c r="M11" s="378"/>
      <c r="N11" s="379"/>
      <c r="O11" s="380"/>
      <c r="P11" s="373"/>
      <c r="Q11" s="371"/>
      <c r="R11" s="381"/>
      <c r="S11" s="382"/>
    </row>
    <row r="12" spans="1:26" ht="13.8" outlineLevel="1" thickBot="1" x14ac:dyDescent="0.3">
      <c r="B12" s="369"/>
      <c r="C12" s="383"/>
      <c r="D12" s="385"/>
      <c r="E12" s="384"/>
      <c r="F12" s="373"/>
      <c r="G12" s="374"/>
      <c r="H12" s="375"/>
      <c r="I12" s="382">
        <f t="shared" si="0"/>
        <v>0</v>
      </c>
      <c r="L12" s="377">
        <f>'2. Presupuesto Detallado'!B12</f>
        <v>0</v>
      </c>
      <c r="M12" s="378">
        <f>'2. Presupuesto Detallado'!C12</f>
        <v>0</v>
      </c>
      <c r="N12" s="379">
        <f>'2. Presupuesto Detallado'!D12</f>
        <v>0</v>
      </c>
      <c r="O12" s="380">
        <f>'2. Presupuesto Detallado'!E12</f>
        <v>0</v>
      </c>
      <c r="P12" s="373"/>
      <c r="Q12" s="371"/>
      <c r="R12" s="381"/>
      <c r="S12" s="382">
        <f>Q12*R12</f>
        <v>0</v>
      </c>
    </row>
    <row r="13" spans="1:26" ht="13.8" outlineLevel="1" thickBot="1" x14ac:dyDescent="0.3">
      <c r="B13" s="700" t="s">
        <v>1198</v>
      </c>
      <c r="C13" s="701"/>
      <c r="D13" s="701"/>
      <c r="E13" s="701"/>
      <c r="F13" s="701"/>
      <c r="G13" s="701"/>
      <c r="H13" s="702"/>
      <c r="I13" s="386">
        <f>SUM(I6:I12)</f>
        <v>0</v>
      </c>
      <c r="L13" s="703" t="s">
        <v>1199</v>
      </c>
      <c r="M13" s="704"/>
      <c r="N13" s="704"/>
      <c r="O13" s="704"/>
      <c r="P13" s="704"/>
      <c r="Q13" s="704"/>
      <c r="R13" s="704"/>
      <c r="S13" s="705"/>
    </row>
    <row r="14" spans="1:26" ht="13.8" outlineLevel="1" thickBot="1" x14ac:dyDescent="0.3">
      <c r="B14" s="697" t="s">
        <v>29</v>
      </c>
      <c r="C14" s="698"/>
      <c r="D14" s="698"/>
      <c r="E14" s="698"/>
      <c r="F14" s="698"/>
      <c r="G14" s="698"/>
      <c r="H14" s="698"/>
      <c r="I14" s="699"/>
      <c r="L14" s="387"/>
      <c r="M14" s="383"/>
      <c r="N14" s="385"/>
      <c r="O14" s="384"/>
      <c r="P14" s="373"/>
      <c r="Q14" s="371"/>
      <c r="R14" s="381"/>
      <c r="S14" s="382">
        <f>Q14*R14</f>
        <v>0</v>
      </c>
    </row>
    <row r="15" spans="1:26" ht="13.8" outlineLevel="1" thickBot="1" x14ac:dyDescent="0.3">
      <c r="B15" s="690" t="s">
        <v>25</v>
      </c>
      <c r="C15" s="690" t="s">
        <v>1191</v>
      </c>
      <c r="D15" s="690" t="s">
        <v>1192</v>
      </c>
      <c r="E15" s="691" t="s">
        <v>1193</v>
      </c>
      <c r="F15" s="690" t="s">
        <v>1194</v>
      </c>
      <c r="G15" s="690" t="s">
        <v>1195</v>
      </c>
      <c r="H15" s="690" t="s">
        <v>26</v>
      </c>
      <c r="I15" s="690" t="s">
        <v>27</v>
      </c>
      <c r="L15" s="387"/>
      <c r="M15" s="383"/>
      <c r="N15" s="385"/>
      <c r="O15" s="384"/>
      <c r="P15" s="373"/>
      <c r="Q15" s="371"/>
      <c r="R15" s="381"/>
      <c r="S15" s="382">
        <f>Q15*R15</f>
        <v>0</v>
      </c>
    </row>
    <row r="16" spans="1:26" ht="13.5" customHeight="1" outlineLevel="1" thickBot="1" x14ac:dyDescent="0.3">
      <c r="B16" s="689"/>
      <c r="C16" s="689"/>
      <c r="D16" s="689"/>
      <c r="E16" s="692"/>
      <c r="F16" s="689"/>
      <c r="G16" s="689"/>
      <c r="H16" s="689"/>
      <c r="I16" s="689"/>
      <c r="L16" s="387"/>
      <c r="M16" s="383"/>
      <c r="N16" s="385"/>
      <c r="O16" s="384"/>
      <c r="P16" s="373"/>
      <c r="Q16" s="371"/>
      <c r="R16" s="381"/>
      <c r="S16" s="382">
        <f>Q16*R16</f>
        <v>0</v>
      </c>
    </row>
    <row r="17" spans="2:24" ht="13.5" customHeight="1" outlineLevel="1" thickBot="1" x14ac:dyDescent="0.3">
      <c r="B17" s="387"/>
      <c r="C17" s="383"/>
      <c r="D17" s="385"/>
      <c r="E17" s="388"/>
      <c r="F17" s="373"/>
      <c r="G17" s="374"/>
      <c r="H17" s="375"/>
      <c r="I17" s="382">
        <f>G17*H17</f>
        <v>0</v>
      </c>
      <c r="L17" s="706" t="s">
        <v>1198</v>
      </c>
      <c r="M17" s="707"/>
      <c r="N17" s="707"/>
      <c r="O17" s="707"/>
      <c r="P17" s="707"/>
      <c r="Q17" s="707"/>
      <c r="R17" s="708"/>
      <c r="S17" s="386">
        <f>SUM(S6:S16)</f>
        <v>0</v>
      </c>
    </row>
    <row r="18" spans="2:24" ht="13.5" customHeight="1" outlineLevel="1" thickBot="1" x14ac:dyDescent="0.3">
      <c r="B18" s="387"/>
      <c r="C18" s="383"/>
      <c r="D18" s="385"/>
      <c r="E18" s="388"/>
      <c r="F18" s="373"/>
      <c r="G18" s="374"/>
      <c r="H18" s="375"/>
      <c r="I18" s="382">
        <f t="shared" ref="I18:I30" si="1">G18*H18</f>
        <v>0</v>
      </c>
      <c r="L18" s="685" t="s">
        <v>29</v>
      </c>
      <c r="M18" s="686"/>
      <c r="N18" s="686"/>
      <c r="O18" s="686"/>
      <c r="P18" s="686"/>
      <c r="Q18" s="686"/>
      <c r="R18" s="686"/>
      <c r="S18" s="687"/>
    </row>
    <row r="19" spans="2:24" ht="13.5" customHeight="1" outlineLevel="1" thickBot="1" x14ac:dyDescent="0.3">
      <c r="B19" s="387"/>
      <c r="C19" s="383"/>
      <c r="D19" s="385"/>
      <c r="E19" s="388"/>
      <c r="F19" s="373"/>
      <c r="G19" s="374"/>
      <c r="H19" s="375"/>
      <c r="I19" s="382">
        <f t="shared" si="1"/>
        <v>0</v>
      </c>
      <c r="L19" s="377">
        <f>'2. Presupuesto Detallado'!B17</f>
        <v>0</v>
      </c>
      <c r="M19" s="378">
        <f>'2. Presupuesto Detallado'!C17</f>
        <v>0</v>
      </c>
      <c r="N19" s="379">
        <f>'2. Presupuesto Detallado'!D17</f>
        <v>0</v>
      </c>
      <c r="O19" s="380">
        <f>'2. Presupuesto Detallado'!E17</f>
        <v>0</v>
      </c>
      <c r="P19" s="373"/>
      <c r="Q19" s="371"/>
      <c r="R19" s="381"/>
      <c r="S19" s="382">
        <f t="shared" ref="S19:S32" si="2">Q19*R19</f>
        <v>0</v>
      </c>
    </row>
    <row r="20" spans="2:24" ht="13.5" customHeight="1" outlineLevel="1" thickBot="1" x14ac:dyDescent="0.3">
      <c r="B20" s="387"/>
      <c r="C20" s="383"/>
      <c r="D20" s="385"/>
      <c r="E20" s="388"/>
      <c r="F20" s="373"/>
      <c r="G20" s="374"/>
      <c r="H20" s="375"/>
      <c r="I20" s="382">
        <f t="shared" si="1"/>
        <v>0</v>
      </c>
      <c r="L20" s="377">
        <f>'2. Presupuesto Detallado'!B18</f>
        <v>0</v>
      </c>
      <c r="M20" s="378">
        <f>'2. Presupuesto Detallado'!C18</f>
        <v>0</v>
      </c>
      <c r="N20" s="379">
        <f>'2. Presupuesto Detallado'!D18</f>
        <v>0</v>
      </c>
      <c r="O20" s="380">
        <f>'2. Presupuesto Detallado'!E18</f>
        <v>0</v>
      </c>
      <c r="P20" s="373"/>
      <c r="Q20" s="371"/>
      <c r="R20" s="381"/>
      <c r="S20" s="382">
        <f t="shared" si="2"/>
        <v>0</v>
      </c>
    </row>
    <row r="21" spans="2:24" ht="13.5" customHeight="1" outlineLevel="1" thickBot="1" x14ac:dyDescent="0.3">
      <c r="B21" s="387"/>
      <c r="C21" s="383"/>
      <c r="D21" s="385"/>
      <c r="E21" s="388"/>
      <c r="F21" s="373"/>
      <c r="G21" s="374"/>
      <c r="H21" s="375"/>
      <c r="I21" s="382">
        <f t="shared" si="1"/>
        <v>0</v>
      </c>
      <c r="L21" s="377">
        <f>'2. Presupuesto Detallado'!B19</f>
        <v>0</v>
      </c>
      <c r="M21" s="378">
        <f>'2. Presupuesto Detallado'!C19</f>
        <v>0</v>
      </c>
      <c r="N21" s="379">
        <f>'2. Presupuesto Detallado'!D19</f>
        <v>0</v>
      </c>
      <c r="O21" s="380">
        <f>'2. Presupuesto Detallado'!E19</f>
        <v>0</v>
      </c>
      <c r="P21" s="373"/>
      <c r="Q21" s="371"/>
      <c r="R21" s="381"/>
      <c r="S21" s="382">
        <f t="shared" si="2"/>
        <v>0</v>
      </c>
    </row>
    <row r="22" spans="2:24" ht="13.5" customHeight="1" outlineLevel="1" thickBot="1" x14ac:dyDescent="0.3">
      <c r="B22" s="387"/>
      <c r="C22" s="383"/>
      <c r="D22" s="385"/>
      <c r="E22" s="388"/>
      <c r="F22" s="373"/>
      <c r="G22" s="374"/>
      <c r="H22" s="375"/>
      <c r="I22" s="382">
        <f t="shared" si="1"/>
        <v>0</v>
      </c>
      <c r="L22" s="377">
        <f>'2. Presupuesto Detallado'!B20</f>
        <v>0</v>
      </c>
      <c r="M22" s="378">
        <f>'2. Presupuesto Detallado'!C20</f>
        <v>0</v>
      </c>
      <c r="N22" s="379">
        <f>'2. Presupuesto Detallado'!D20</f>
        <v>0</v>
      </c>
      <c r="O22" s="380">
        <f>'2. Presupuesto Detallado'!E20</f>
        <v>0</v>
      </c>
      <c r="P22" s="373"/>
      <c r="Q22" s="371"/>
      <c r="R22" s="381"/>
      <c r="S22" s="382">
        <f t="shared" si="2"/>
        <v>0</v>
      </c>
    </row>
    <row r="23" spans="2:24" ht="13.5" customHeight="1" outlineLevel="1" thickBot="1" x14ac:dyDescent="0.3">
      <c r="B23" s="387"/>
      <c r="C23" s="383"/>
      <c r="D23" s="385"/>
      <c r="E23" s="388"/>
      <c r="F23" s="373"/>
      <c r="G23" s="374"/>
      <c r="H23" s="375"/>
      <c r="I23" s="382">
        <f t="shared" si="1"/>
        <v>0</v>
      </c>
      <c r="L23" s="377">
        <f>'2. Presupuesto Detallado'!B21</f>
        <v>0</v>
      </c>
      <c r="M23" s="378">
        <f>'2. Presupuesto Detallado'!C21</f>
        <v>0</v>
      </c>
      <c r="N23" s="379">
        <f>'2. Presupuesto Detallado'!D21</f>
        <v>0</v>
      </c>
      <c r="O23" s="380">
        <f>'2. Presupuesto Detallado'!E21</f>
        <v>0</v>
      </c>
      <c r="P23" s="373"/>
      <c r="Q23" s="371"/>
      <c r="R23" s="381"/>
      <c r="S23" s="382">
        <f t="shared" si="2"/>
        <v>0</v>
      </c>
      <c r="T23" s="368"/>
      <c r="U23" s="368"/>
      <c r="V23" s="368"/>
      <c r="W23" s="368"/>
      <c r="X23" s="368"/>
    </row>
    <row r="24" spans="2:24" ht="13.5" customHeight="1" outlineLevel="1" thickBot="1" x14ac:dyDescent="0.3">
      <c r="B24" s="387"/>
      <c r="C24" s="383"/>
      <c r="D24" s="385"/>
      <c r="E24" s="388"/>
      <c r="F24" s="373"/>
      <c r="G24" s="374"/>
      <c r="H24" s="375"/>
      <c r="I24" s="382">
        <f t="shared" si="1"/>
        <v>0</v>
      </c>
      <c r="L24" s="377">
        <f>'2. Presupuesto Detallado'!B22</f>
        <v>0</v>
      </c>
      <c r="M24" s="378">
        <f>'2. Presupuesto Detallado'!C22</f>
        <v>0</v>
      </c>
      <c r="N24" s="379">
        <f>'2. Presupuesto Detallado'!D22</f>
        <v>0</v>
      </c>
      <c r="O24" s="380">
        <f>'2. Presupuesto Detallado'!E22</f>
        <v>0</v>
      </c>
      <c r="P24" s="373"/>
      <c r="Q24" s="371"/>
      <c r="R24" s="381"/>
      <c r="S24" s="382">
        <f t="shared" si="2"/>
        <v>0</v>
      </c>
      <c r="T24" s="368"/>
      <c r="U24" s="368"/>
      <c r="V24" s="368"/>
      <c r="W24" s="368"/>
      <c r="X24" s="368"/>
    </row>
    <row r="25" spans="2:24" ht="13.5" customHeight="1" outlineLevel="1" thickBot="1" x14ac:dyDescent="0.3">
      <c r="B25" s="387"/>
      <c r="C25" s="383"/>
      <c r="D25" s="385"/>
      <c r="E25" s="388"/>
      <c r="F25" s="373"/>
      <c r="G25" s="374"/>
      <c r="H25" s="375"/>
      <c r="I25" s="382">
        <f>G25*H25</f>
        <v>0</v>
      </c>
      <c r="L25" s="377">
        <f>'2. Presupuesto Detallado'!B23</f>
        <v>0</v>
      </c>
      <c r="M25" s="378">
        <f>'2. Presupuesto Detallado'!C23</f>
        <v>0</v>
      </c>
      <c r="N25" s="379">
        <f>'2. Presupuesto Detallado'!D23</f>
        <v>0</v>
      </c>
      <c r="O25" s="380">
        <f>'2. Presupuesto Detallado'!E23</f>
        <v>0</v>
      </c>
      <c r="P25" s="373"/>
      <c r="Q25" s="371"/>
      <c r="R25" s="381"/>
      <c r="S25" s="382">
        <f t="shared" si="2"/>
        <v>0</v>
      </c>
      <c r="T25" s="368"/>
      <c r="U25" s="368"/>
      <c r="V25" s="368"/>
      <c r="W25" s="368"/>
      <c r="X25" s="368"/>
    </row>
    <row r="26" spans="2:24" ht="13.5" customHeight="1" outlineLevel="1" thickBot="1" x14ac:dyDescent="0.3">
      <c r="B26" s="387"/>
      <c r="C26" s="383"/>
      <c r="D26" s="385"/>
      <c r="E26" s="388"/>
      <c r="F26" s="373"/>
      <c r="G26" s="374"/>
      <c r="H26" s="375"/>
      <c r="I26" s="382">
        <f t="shared" si="1"/>
        <v>0</v>
      </c>
      <c r="L26" s="377">
        <f>'2. Presupuesto Detallado'!B24</f>
        <v>0</v>
      </c>
      <c r="M26" s="378">
        <f>'2. Presupuesto Detallado'!C24</f>
        <v>0</v>
      </c>
      <c r="N26" s="379">
        <f>'2. Presupuesto Detallado'!D24</f>
        <v>0</v>
      </c>
      <c r="O26" s="380">
        <f>'2. Presupuesto Detallado'!E24</f>
        <v>0</v>
      </c>
      <c r="P26" s="373"/>
      <c r="Q26" s="371"/>
      <c r="R26" s="381"/>
      <c r="S26" s="382">
        <f t="shared" si="2"/>
        <v>0</v>
      </c>
      <c r="T26" s="368"/>
      <c r="U26" s="368"/>
      <c r="V26" s="368"/>
      <c r="W26" s="368"/>
      <c r="X26" s="368"/>
    </row>
    <row r="27" spans="2:24" ht="13.5" customHeight="1" outlineLevel="1" thickBot="1" x14ac:dyDescent="0.3">
      <c r="B27" s="387"/>
      <c r="C27" s="383"/>
      <c r="D27" s="385"/>
      <c r="E27" s="388"/>
      <c r="F27" s="373"/>
      <c r="G27" s="374"/>
      <c r="H27" s="375"/>
      <c r="I27" s="382">
        <f t="shared" si="1"/>
        <v>0</v>
      </c>
      <c r="L27" s="377">
        <f>'2. Presupuesto Detallado'!B25</f>
        <v>0</v>
      </c>
      <c r="M27" s="378">
        <f>'2. Presupuesto Detallado'!C25</f>
        <v>0</v>
      </c>
      <c r="N27" s="379">
        <f>'2. Presupuesto Detallado'!D25</f>
        <v>0</v>
      </c>
      <c r="O27" s="380">
        <f>'2. Presupuesto Detallado'!E25</f>
        <v>0</v>
      </c>
      <c r="P27" s="373"/>
      <c r="Q27" s="371"/>
      <c r="R27" s="381"/>
      <c r="S27" s="382">
        <f t="shared" si="2"/>
        <v>0</v>
      </c>
      <c r="T27" s="368"/>
      <c r="U27" s="368"/>
      <c r="V27" s="368"/>
      <c r="W27" s="368"/>
      <c r="X27" s="368"/>
    </row>
    <row r="28" spans="2:24" ht="13.5" customHeight="1" outlineLevel="1" thickBot="1" x14ac:dyDescent="0.3">
      <c r="B28" s="387"/>
      <c r="C28" s="383"/>
      <c r="D28" s="385"/>
      <c r="E28" s="388"/>
      <c r="F28" s="373"/>
      <c r="G28" s="374"/>
      <c r="H28" s="375"/>
      <c r="I28" s="382">
        <f t="shared" si="1"/>
        <v>0</v>
      </c>
      <c r="L28" s="377">
        <f>'2. Presupuesto Detallado'!B26</f>
        <v>0</v>
      </c>
      <c r="M28" s="378">
        <f>'2. Presupuesto Detallado'!C26</f>
        <v>0</v>
      </c>
      <c r="N28" s="379">
        <f>'2. Presupuesto Detallado'!D26</f>
        <v>0</v>
      </c>
      <c r="O28" s="380">
        <f>'2. Presupuesto Detallado'!E26</f>
        <v>0</v>
      </c>
      <c r="P28" s="373"/>
      <c r="Q28" s="371"/>
      <c r="R28" s="381"/>
      <c r="S28" s="382">
        <f t="shared" si="2"/>
        <v>0</v>
      </c>
      <c r="T28" s="368"/>
      <c r="U28" s="368"/>
      <c r="V28" s="368"/>
      <c r="W28" s="368"/>
      <c r="X28" s="368"/>
    </row>
    <row r="29" spans="2:24" ht="13.5" customHeight="1" outlineLevel="1" thickBot="1" x14ac:dyDescent="0.3">
      <c r="B29" s="387"/>
      <c r="C29" s="383"/>
      <c r="D29" s="385"/>
      <c r="E29" s="388"/>
      <c r="F29" s="373"/>
      <c r="G29" s="374"/>
      <c r="H29" s="375"/>
      <c r="I29" s="382">
        <f t="shared" si="1"/>
        <v>0</v>
      </c>
      <c r="L29" s="377">
        <f>'2. Presupuesto Detallado'!B27</f>
        <v>0</v>
      </c>
      <c r="M29" s="378">
        <f>'2. Presupuesto Detallado'!C27</f>
        <v>0</v>
      </c>
      <c r="N29" s="379">
        <f>'2. Presupuesto Detallado'!D27</f>
        <v>0</v>
      </c>
      <c r="O29" s="380">
        <f>'2. Presupuesto Detallado'!E27</f>
        <v>0</v>
      </c>
      <c r="P29" s="373"/>
      <c r="Q29" s="371"/>
      <c r="R29" s="381"/>
      <c r="S29" s="382">
        <f t="shared" si="2"/>
        <v>0</v>
      </c>
      <c r="T29" s="368"/>
      <c r="U29" s="368"/>
      <c r="V29" s="368"/>
      <c r="W29" s="368"/>
      <c r="X29" s="368"/>
    </row>
    <row r="30" spans="2:24" ht="13.8" outlineLevel="1" thickBot="1" x14ac:dyDescent="0.3">
      <c r="B30" s="387"/>
      <c r="C30" s="383"/>
      <c r="D30" s="385"/>
      <c r="E30" s="389"/>
      <c r="F30" s="373"/>
      <c r="G30" s="374"/>
      <c r="H30" s="375"/>
      <c r="I30" s="382">
        <f t="shared" si="1"/>
        <v>0</v>
      </c>
      <c r="L30" s="377">
        <f>'2. Presupuesto Detallado'!B23</f>
        <v>0</v>
      </c>
      <c r="M30" s="378">
        <f>'2. Presupuesto Detallado'!C23</f>
        <v>0</v>
      </c>
      <c r="N30" s="379">
        <f>'2. Presupuesto Detallado'!D23</f>
        <v>0</v>
      </c>
      <c r="O30" s="380">
        <f>'2. Presupuesto Detallado'!E23</f>
        <v>0</v>
      </c>
      <c r="P30" s="373"/>
      <c r="Q30" s="371"/>
      <c r="R30" s="381"/>
      <c r="S30" s="382">
        <f t="shared" si="2"/>
        <v>0</v>
      </c>
      <c r="T30" s="368"/>
      <c r="U30" s="368"/>
      <c r="V30" s="368"/>
      <c r="W30" s="368"/>
      <c r="X30" s="368"/>
    </row>
    <row r="31" spans="2:24" ht="13.8" outlineLevel="1" thickBot="1" x14ac:dyDescent="0.3">
      <c r="B31" s="706" t="s">
        <v>42</v>
      </c>
      <c r="C31" s="707"/>
      <c r="D31" s="707"/>
      <c r="E31" s="707"/>
      <c r="F31" s="707"/>
      <c r="G31" s="707"/>
      <c r="H31" s="708"/>
      <c r="I31" s="382">
        <f>SUM(I17:I30)</f>
        <v>0</v>
      </c>
      <c r="L31" s="377">
        <f>'2. Presupuesto Detallado'!B24</f>
        <v>0</v>
      </c>
      <c r="M31" s="378">
        <f>'2. Presupuesto Detallado'!C24</f>
        <v>0</v>
      </c>
      <c r="N31" s="379">
        <f>'2. Presupuesto Detallado'!D24</f>
        <v>0</v>
      </c>
      <c r="O31" s="380">
        <f>'2. Presupuesto Detallado'!E24</f>
        <v>0</v>
      </c>
      <c r="P31" s="373"/>
      <c r="Q31" s="371"/>
      <c r="R31" s="381"/>
      <c r="S31" s="382">
        <f t="shared" si="2"/>
        <v>0</v>
      </c>
    </row>
    <row r="32" spans="2:24" ht="13.8" outlineLevel="1" thickBot="1" x14ac:dyDescent="0.3">
      <c r="B32" s="706" t="s">
        <v>1200</v>
      </c>
      <c r="C32" s="707"/>
      <c r="D32" s="707"/>
      <c r="E32" s="707"/>
      <c r="F32" s="707"/>
      <c r="G32" s="707"/>
      <c r="H32" s="708"/>
      <c r="I32" s="386">
        <f>I31/1000*4</f>
        <v>0</v>
      </c>
      <c r="L32" s="377">
        <f>'2. Presupuesto Detallado'!B30</f>
        <v>0</v>
      </c>
      <c r="M32" s="378">
        <f>'2. Presupuesto Detallado'!C30</f>
        <v>0</v>
      </c>
      <c r="N32" s="379">
        <f>'2. Presupuesto Detallado'!D30</f>
        <v>0</v>
      </c>
      <c r="O32" s="380">
        <f>'2. Presupuesto Detallado'!E30</f>
        <v>0</v>
      </c>
      <c r="P32" s="373"/>
      <c r="Q32" s="371"/>
      <c r="R32" s="381"/>
      <c r="S32" s="382">
        <f t="shared" si="2"/>
        <v>0</v>
      </c>
    </row>
    <row r="33" spans="1:19" ht="13.8" outlineLevel="1" thickBot="1" x14ac:dyDescent="0.3">
      <c r="B33" s="700" t="s">
        <v>1201</v>
      </c>
      <c r="C33" s="701"/>
      <c r="D33" s="701"/>
      <c r="E33" s="701"/>
      <c r="F33" s="701"/>
      <c r="G33" s="701"/>
      <c r="H33" s="702"/>
      <c r="I33" s="386">
        <f>ROUND(SUM(I31:I32),0)</f>
        <v>0</v>
      </c>
      <c r="L33" s="717" t="s">
        <v>1199</v>
      </c>
      <c r="M33" s="718"/>
      <c r="N33" s="718"/>
      <c r="O33" s="718"/>
      <c r="P33" s="718"/>
      <c r="Q33" s="718"/>
      <c r="R33" s="718"/>
      <c r="S33" s="719"/>
    </row>
    <row r="34" spans="1:19" ht="13.8" thickBot="1" x14ac:dyDescent="0.3">
      <c r="B34" s="700" t="s">
        <v>1202</v>
      </c>
      <c r="C34" s="701"/>
      <c r="D34" s="701"/>
      <c r="E34" s="701"/>
      <c r="F34" s="701"/>
      <c r="G34" s="701"/>
      <c r="H34" s="702"/>
      <c r="I34" s="386">
        <f>I13+I33</f>
        <v>0</v>
      </c>
      <c r="J34" s="390" t="s">
        <v>1000</v>
      </c>
      <c r="L34" s="387"/>
      <c r="M34" s="383"/>
      <c r="N34" s="385"/>
      <c r="O34" s="389"/>
      <c r="P34" s="373"/>
      <c r="Q34" s="371"/>
      <c r="R34" s="381"/>
      <c r="S34" s="382">
        <f>Q34*R34</f>
        <v>0</v>
      </c>
    </row>
    <row r="35" spans="1:19" ht="13.8" thickBot="1" x14ac:dyDescent="0.3">
      <c r="L35" s="387"/>
      <c r="M35" s="383"/>
      <c r="N35" s="385"/>
      <c r="O35" s="384"/>
      <c r="P35" s="373"/>
      <c r="Q35" s="371"/>
      <c r="R35" s="381"/>
      <c r="S35" s="382">
        <f>Q35*R35</f>
        <v>0</v>
      </c>
    </row>
    <row r="36" spans="1:19" ht="13.8" thickBot="1" x14ac:dyDescent="0.3">
      <c r="L36" s="387"/>
      <c r="M36" s="383"/>
      <c r="N36" s="385"/>
      <c r="O36" s="384"/>
      <c r="P36" s="373"/>
      <c r="Q36" s="371"/>
      <c r="R36" s="381"/>
      <c r="S36" s="382">
        <f>Q36*R36</f>
        <v>0</v>
      </c>
    </row>
    <row r="37" spans="1:19" ht="13.8" thickBot="1" x14ac:dyDescent="0.3">
      <c r="L37" s="706" t="s">
        <v>1200</v>
      </c>
      <c r="M37" s="707"/>
      <c r="N37" s="707"/>
      <c r="O37" s="707"/>
      <c r="P37" s="707"/>
      <c r="Q37" s="707"/>
      <c r="R37" s="708"/>
      <c r="S37" s="386">
        <f>SUM(S19:S36)/1000*4</f>
        <v>0</v>
      </c>
    </row>
    <row r="38" spans="1:19" ht="13.5" customHeight="1" thickBot="1" x14ac:dyDescent="0.3">
      <c r="L38" s="706" t="s">
        <v>1201</v>
      </c>
      <c r="M38" s="707"/>
      <c r="N38" s="707"/>
      <c r="O38" s="707"/>
      <c r="P38" s="707"/>
      <c r="Q38" s="707"/>
      <c r="R38" s="708"/>
      <c r="S38" s="386">
        <f>ROUND(SUM(S19:S37),0)</f>
        <v>0</v>
      </c>
    </row>
    <row r="39" spans="1:19" ht="13.5" customHeight="1" thickBot="1" x14ac:dyDescent="0.3">
      <c r="L39" s="700" t="s">
        <v>1202</v>
      </c>
      <c r="M39" s="701"/>
      <c r="N39" s="701"/>
      <c r="O39" s="701"/>
      <c r="P39" s="701"/>
      <c r="Q39" s="701"/>
      <c r="R39" s="702"/>
      <c r="S39" s="386">
        <f>S17+S38</f>
        <v>0</v>
      </c>
    </row>
    <row r="40" spans="1:19" ht="13.8" thickBot="1" x14ac:dyDescent="0.3"/>
    <row r="41" spans="1:19" ht="13.8" thickBot="1" x14ac:dyDescent="0.3">
      <c r="A41" s="367"/>
      <c r="B41" s="709" t="s">
        <v>1203</v>
      </c>
      <c r="C41" s="710"/>
      <c r="D41" s="710"/>
      <c r="E41" s="710"/>
      <c r="F41" s="710"/>
      <c r="G41" s="711"/>
      <c r="H41" s="390" t="s">
        <v>1000</v>
      </c>
    </row>
    <row r="42" spans="1:19" ht="53.4" outlineLevel="1" thickBot="1" x14ac:dyDescent="0.3">
      <c r="B42" s="391" t="s">
        <v>1204</v>
      </c>
      <c r="C42" s="392" t="s">
        <v>1205</v>
      </c>
      <c r="D42" s="392" t="s">
        <v>59</v>
      </c>
      <c r="E42" s="392" t="s">
        <v>1206</v>
      </c>
      <c r="F42" s="392" t="s">
        <v>1207</v>
      </c>
      <c r="G42" s="393" t="s">
        <v>1208</v>
      </c>
      <c r="K42" s="501"/>
    </row>
    <row r="43" spans="1:19" outlineLevel="1" x14ac:dyDescent="0.25">
      <c r="B43" s="499"/>
      <c r="C43" s="395"/>
      <c r="D43" s="396"/>
      <c r="E43" s="397"/>
      <c r="F43" s="398"/>
      <c r="G43" s="399">
        <f t="shared" ref="G43:G57" si="3">(C43*E43*F43)*(1+4/1000)</f>
        <v>0</v>
      </c>
    </row>
    <row r="44" spans="1:19" outlineLevel="1" x14ac:dyDescent="0.25">
      <c r="B44" s="394"/>
      <c r="C44" s="400"/>
      <c r="D44" s="396"/>
      <c r="E44" s="397"/>
      <c r="F44" s="398"/>
      <c r="G44" s="399">
        <f t="shared" si="3"/>
        <v>0</v>
      </c>
    </row>
    <row r="45" spans="1:19" outlineLevel="1" x14ac:dyDescent="0.25">
      <c r="B45" s="394"/>
      <c r="C45" s="400"/>
      <c r="D45" s="396"/>
      <c r="E45" s="397"/>
      <c r="F45" s="398"/>
      <c r="G45" s="399">
        <f t="shared" si="3"/>
        <v>0</v>
      </c>
    </row>
    <row r="46" spans="1:19" outlineLevel="1" x14ac:dyDescent="0.25">
      <c r="B46" s="394"/>
      <c r="C46" s="400"/>
      <c r="D46" s="396"/>
      <c r="E46" s="397"/>
      <c r="F46" s="398"/>
      <c r="G46" s="399">
        <f t="shared" si="3"/>
        <v>0</v>
      </c>
    </row>
    <row r="47" spans="1:19" outlineLevel="1" x14ac:dyDescent="0.25">
      <c r="B47" s="394"/>
      <c r="C47" s="400"/>
      <c r="D47" s="396"/>
      <c r="E47" s="397"/>
      <c r="F47" s="398"/>
      <c r="G47" s="399">
        <f t="shared" si="3"/>
        <v>0</v>
      </c>
    </row>
    <row r="48" spans="1:19" outlineLevel="1" x14ac:dyDescent="0.25">
      <c r="B48" s="394"/>
      <c r="C48" s="400"/>
      <c r="D48" s="396"/>
      <c r="E48" s="397"/>
      <c r="F48" s="398"/>
      <c r="G48" s="399">
        <f t="shared" si="3"/>
        <v>0</v>
      </c>
    </row>
    <row r="49" spans="2:7" outlineLevel="1" x14ac:dyDescent="0.25">
      <c r="B49" s="394"/>
      <c r="C49" s="400"/>
      <c r="D49" s="396"/>
      <c r="E49" s="397"/>
      <c r="F49" s="398"/>
      <c r="G49" s="399">
        <f t="shared" si="3"/>
        <v>0</v>
      </c>
    </row>
    <row r="50" spans="2:7" outlineLevel="1" x14ac:dyDescent="0.25">
      <c r="B50" s="394"/>
      <c r="C50" s="400"/>
      <c r="D50" s="396"/>
      <c r="E50" s="397"/>
      <c r="F50" s="398"/>
      <c r="G50" s="399">
        <f t="shared" si="3"/>
        <v>0</v>
      </c>
    </row>
    <row r="51" spans="2:7" outlineLevel="1" x14ac:dyDescent="0.25">
      <c r="B51" s="394"/>
      <c r="C51" s="400"/>
      <c r="D51" s="396"/>
      <c r="E51" s="397"/>
      <c r="F51" s="398"/>
      <c r="G51" s="399">
        <f t="shared" si="3"/>
        <v>0</v>
      </c>
    </row>
    <row r="52" spans="2:7" outlineLevel="1" x14ac:dyDescent="0.25">
      <c r="B52" s="394"/>
      <c r="C52" s="400"/>
      <c r="D52" s="396"/>
      <c r="E52" s="397"/>
      <c r="F52" s="398"/>
      <c r="G52" s="399">
        <f t="shared" si="3"/>
        <v>0</v>
      </c>
    </row>
    <row r="53" spans="2:7" outlineLevel="1" x14ac:dyDescent="0.25">
      <c r="B53" s="394"/>
      <c r="C53" s="400"/>
      <c r="D53" s="396"/>
      <c r="E53" s="397"/>
      <c r="F53" s="398"/>
      <c r="G53" s="399">
        <f t="shared" si="3"/>
        <v>0</v>
      </c>
    </row>
    <row r="54" spans="2:7" outlineLevel="1" x14ac:dyDescent="0.25">
      <c r="B54" s="394"/>
      <c r="C54" s="400"/>
      <c r="D54" s="396"/>
      <c r="E54" s="397"/>
      <c r="F54" s="398"/>
      <c r="G54" s="399">
        <f t="shared" si="3"/>
        <v>0</v>
      </c>
    </row>
    <row r="55" spans="2:7" ht="13.5" customHeight="1" outlineLevel="1" x14ac:dyDescent="0.25">
      <c r="B55" s="394"/>
      <c r="C55" s="400"/>
      <c r="D55" s="396"/>
      <c r="E55" s="397"/>
      <c r="F55" s="398"/>
      <c r="G55" s="399">
        <f t="shared" si="3"/>
        <v>0</v>
      </c>
    </row>
    <row r="56" spans="2:7" outlineLevel="1" x14ac:dyDescent="0.25">
      <c r="B56" s="394"/>
      <c r="C56" s="400"/>
      <c r="D56" s="396"/>
      <c r="E56" s="397"/>
      <c r="F56" s="398"/>
      <c r="G56" s="399">
        <f t="shared" si="3"/>
        <v>0</v>
      </c>
    </row>
    <row r="57" spans="2:7" ht="13.8" outlineLevel="1" thickBot="1" x14ac:dyDescent="0.3">
      <c r="B57" s="394"/>
      <c r="C57" s="400"/>
      <c r="D57" s="396"/>
      <c r="E57" s="397"/>
      <c r="F57" s="398"/>
      <c r="G57" s="401">
        <f t="shared" si="3"/>
        <v>0</v>
      </c>
    </row>
    <row r="58" spans="2:7" ht="13.8" thickBot="1" x14ac:dyDescent="0.3">
      <c r="B58" s="712" t="s">
        <v>44</v>
      </c>
      <c r="C58" s="713"/>
      <c r="D58" s="713"/>
      <c r="E58" s="713"/>
      <c r="F58" s="714"/>
      <c r="G58" s="495">
        <f>+ROUND(SUM(G43:G57),0)</f>
        <v>0</v>
      </c>
    </row>
    <row r="59" spans="2:7" ht="13.8" thickBot="1" x14ac:dyDescent="0.3">
      <c r="B59" s="715" t="s">
        <v>45</v>
      </c>
      <c r="C59" s="716"/>
      <c r="D59" s="716"/>
      <c r="E59" s="716"/>
      <c r="F59" s="716"/>
      <c r="G59" s="496"/>
    </row>
    <row r="60" spans="2:7" ht="13.8" thickBot="1" x14ac:dyDescent="0.3"/>
    <row r="61" spans="2:7" ht="13.8" thickBot="1" x14ac:dyDescent="0.3">
      <c r="B61" s="709" t="s">
        <v>1209</v>
      </c>
      <c r="C61" s="710"/>
      <c r="D61" s="710"/>
      <c r="E61" s="710"/>
      <c r="F61" s="710"/>
      <c r="G61" s="711"/>
    </row>
    <row r="62" spans="2:7" ht="27" outlineLevel="1" thickBot="1" x14ac:dyDescent="0.3">
      <c r="B62" s="727" t="s">
        <v>1210</v>
      </c>
      <c r="C62" s="728"/>
      <c r="D62" s="729"/>
      <c r="E62" s="403" t="s">
        <v>1211</v>
      </c>
      <c r="F62" s="403" t="s">
        <v>1207</v>
      </c>
      <c r="G62" s="393" t="s">
        <v>1208</v>
      </c>
    </row>
    <row r="63" spans="2:7" outlineLevel="1" x14ac:dyDescent="0.25">
      <c r="B63" s="730"/>
      <c r="C63" s="731"/>
      <c r="D63" s="732"/>
      <c r="E63" s="404"/>
      <c r="F63" s="405"/>
      <c r="G63" s="399">
        <f>(E63*F63)*(1+4/1000)</f>
        <v>0</v>
      </c>
    </row>
    <row r="64" spans="2:7" outlineLevel="1" x14ac:dyDescent="0.25">
      <c r="B64" s="733"/>
      <c r="C64" s="734"/>
      <c r="D64" s="735"/>
      <c r="E64" s="397"/>
      <c r="F64" s="398"/>
      <c r="G64" s="399">
        <f>(E64*F64)*(1+4/1000)</f>
        <v>0</v>
      </c>
    </row>
    <row r="65" spans="1:11" outlineLevel="1" x14ac:dyDescent="0.25">
      <c r="B65" s="733"/>
      <c r="C65" s="734"/>
      <c r="D65" s="735"/>
      <c r="E65" s="397"/>
      <c r="F65" s="398"/>
      <c r="G65" s="399">
        <f>(E65*F65)*(1+4/1000)</f>
        <v>0</v>
      </c>
    </row>
    <row r="66" spans="1:11" outlineLevel="1" x14ac:dyDescent="0.25">
      <c r="B66" s="733"/>
      <c r="C66" s="734"/>
      <c r="D66" s="735"/>
      <c r="E66" s="397"/>
      <c r="F66" s="398"/>
      <c r="G66" s="399">
        <f>(E66*F66)*(1+4/1000)</f>
        <v>0</v>
      </c>
    </row>
    <row r="67" spans="1:11" ht="13.5" customHeight="1" outlineLevel="1" thickBot="1" x14ac:dyDescent="0.3">
      <c r="B67" s="733"/>
      <c r="C67" s="734"/>
      <c r="D67" s="735"/>
      <c r="E67" s="397"/>
      <c r="F67" s="398"/>
      <c r="G67" s="399">
        <f>(E67*F67)*(1+4/1000)</f>
        <v>0</v>
      </c>
    </row>
    <row r="68" spans="1:11" ht="13.8" thickBot="1" x14ac:dyDescent="0.3">
      <c r="B68" s="712" t="s">
        <v>44</v>
      </c>
      <c r="C68" s="713"/>
      <c r="D68" s="713"/>
      <c r="E68" s="713"/>
      <c r="F68" s="714"/>
      <c r="G68" s="402">
        <f>+SUM(G63:G67)</f>
        <v>0</v>
      </c>
    </row>
    <row r="69" spans="1:11" ht="13.8" thickBot="1" x14ac:dyDescent="0.3">
      <c r="B69" s="715" t="s">
        <v>45</v>
      </c>
      <c r="C69" s="716"/>
      <c r="D69" s="716"/>
      <c r="E69" s="716"/>
      <c r="F69" s="736"/>
      <c r="G69" s="497"/>
    </row>
    <row r="75" spans="1:11" ht="13.8" thickBot="1" x14ac:dyDescent="0.3"/>
    <row r="76" spans="1:11" ht="13.8" thickBot="1" x14ac:dyDescent="0.3">
      <c r="A76" s="367"/>
      <c r="B76" s="720" t="s">
        <v>1212</v>
      </c>
      <c r="C76" s="721"/>
      <c r="D76" s="721"/>
      <c r="E76" s="721"/>
      <c r="F76" s="721"/>
      <c r="G76" s="722"/>
      <c r="H76" s="390" t="s">
        <v>1000</v>
      </c>
      <c r="I76" s="406" t="s">
        <v>1213</v>
      </c>
      <c r="J76" s="407">
        <v>1300000</v>
      </c>
    </row>
    <row r="77" spans="1:11" ht="53.4" outlineLevel="2" thickBot="1" x14ac:dyDescent="0.3">
      <c r="B77" s="391" t="s">
        <v>1204</v>
      </c>
      <c r="C77" s="392" t="s">
        <v>1214</v>
      </c>
      <c r="D77" s="392" t="s">
        <v>59</v>
      </c>
      <c r="E77" s="392" t="s">
        <v>1215</v>
      </c>
      <c r="F77" s="392" t="s">
        <v>1216</v>
      </c>
      <c r="G77" s="393" t="s">
        <v>1217</v>
      </c>
    </row>
    <row r="78" spans="1:11" outlineLevel="2" x14ac:dyDescent="0.25">
      <c r="B78" s="394"/>
      <c r="C78" s="395"/>
      <c r="D78" s="396"/>
      <c r="E78" s="397"/>
      <c r="F78" s="397"/>
      <c r="G78" s="399">
        <f t="shared" ref="G78:G84" si="4">C78*E78*F78*$J$76*(1+4/1000)</f>
        <v>0</v>
      </c>
      <c r="H78" s="366" t="b">
        <f>+IF(K78=1,IF(F78&gt;3,"Excede el límite de 3 SMMLV"," "),IF(K78=2,IF(F78&gt;2,"Excede el límite de 2 SMMLV"," ")))</f>
        <v>0</v>
      </c>
      <c r="I78" s="500"/>
      <c r="K78" s="408">
        <f>+IF(D78="Posgrado",1,IF(D78="Pregrado",2,0))</f>
        <v>0</v>
      </c>
    </row>
    <row r="79" spans="1:11" outlineLevel="2" x14ac:dyDescent="0.25">
      <c r="B79" s="394"/>
      <c r="C79" s="395"/>
      <c r="D79" s="396"/>
      <c r="E79" s="397"/>
      <c r="F79" s="397"/>
      <c r="G79" s="399">
        <f t="shared" si="4"/>
        <v>0</v>
      </c>
      <c r="H79" s="366" t="b">
        <f t="shared" ref="H79:H84" si="5">+IF(K79=1,IF(F79&gt;3,"Excede el límite de 3 SMMLV"," "),IF(K79=2,IF(F79&gt;2,"Excede el límite de 2 SMMLV"," ")))</f>
        <v>0</v>
      </c>
      <c r="K79" s="408">
        <f t="shared" ref="K79:K84" si="6">+IF(D79="Posgrado",1,0)</f>
        <v>0</v>
      </c>
    </row>
    <row r="80" spans="1:11" outlineLevel="2" x14ac:dyDescent="0.25">
      <c r="B80" s="394"/>
      <c r="C80" s="395"/>
      <c r="D80" s="396"/>
      <c r="E80" s="397"/>
      <c r="F80" s="397"/>
      <c r="G80" s="399">
        <f t="shared" si="4"/>
        <v>0</v>
      </c>
      <c r="H80" s="366" t="b">
        <f t="shared" si="5"/>
        <v>0</v>
      </c>
      <c r="K80" s="408">
        <f t="shared" si="6"/>
        <v>0</v>
      </c>
    </row>
    <row r="81" spans="2:11" outlineLevel="2" x14ac:dyDescent="0.25">
      <c r="B81" s="394"/>
      <c r="C81" s="395"/>
      <c r="D81" s="396"/>
      <c r="E81" s="397"/>
      <c r="F81" s="397"/>
      <c r="G81" s="399">
        <f t="shared" si="4"/>
        <v>0</v>
      </c>
      <c r="H81" s="366" t="b">
        <f t="shared" si="5"/>
        <v>0</v>
      </c>
      <c r="K81" s="408">
        <f t="shared" si="6"/>
        <v>0</v>
      </c>
    </row>
    <row r="82" spans="2:11" outlineLevel="2" x14ac:dyDescent="0.25">
      <c r="B82" s="409"/>
      <c r="C82" s="400"/>
      <c r="D82" s="396"/>
      <c r="E82" s="410"/>
      <c r="F82" s="397"/>
      <c r="G82" s="399">
        <f t="shared" si="4"/>
        <v>0</v>
      </c>
      <c r="H82" s="366" t="b">
        <f t="shared" si="5"/>
        <v>0</v>
      </c>
      <c r="K82" s="408">
        <f t="shared" si="6"/>
        <v>0</v>
      </c>
    </row>
    <row r="83" spans="2:11" outlineLevel="2" x14ac:dyDescent="0.25">
      <c r="B83" s="409"/>
      <c r="C83" s="400"/>
      <c r="D83" s="396"/>
      <c r="E83" s="410"/>
      <c r="F83" s="397"/>
      <c r="G83" s="399">
        <f t="shared" si="4"/>
        <v>0</v>
      </c>
      <c r="H83" s="366" t="b">
        <f t="shared" si="5"/>
        <v>0</v>
      </c>
      <c r="K83" s="408">
        <f t="shared" si="6"/>
        <v>0</v>
      </c>
    </row>
    <row r="84" spans="2:11" ht="13.8" outlineLevel="2" thickBot="1" x14ac:dyDescent="0.3">
      <c r="B84" s="409"/>
      <c r="C84" s="400"/>
      <c r="D84" s="396"/>
      <c r="E84" s="410"/>
      <c r="F84" s="397"/>
      <c r="G84" s="399">
        <f t="shared" si="4"/>
        <v>0</v>
      </c>
      <c r="H84" s="366" t="b">
        <f t="shared" si="5"/>
        <v>0</v>
      </c>
      <c r="K84" s="408">
        <f t="shared" si="6"/>
        <v>0</v>
      </c>
    </row>
    <row r="85" spans="2:11" ht="13.8" thickBot="1" x14ac:dyDescent="0.3">
      <c r="B85" s="712" t="s">
        <v>44</v>
      </c>
      <c r="C85" s="713"/>
      <c r="D85" s="713"/>
      <c r="E85" s="713"/>
      <c r="F85" s="714"/>
      <c r="G85" s="402">
        <f>ROUND((SUM(G78:G84)),0)</f>
        <v>0</v>
      </c>
    </row>
    <row r="86" spans="2:11" ht="13.8" thickBot="1" x14ac:dyDescent="0.3">
      <c r="B86" s="715" t="s">
        <v>45</v>
      </c>
      <c r="C86" s="716"/>
      <c r="D86" s="716"/>
      <c r="E86" s="716"/>
      <c r="F86" s="736"/>
      <c r="G86" s="497"/>
    </row>
    <row r="89" spans="2:11" hidden="1" x14ac:dyDescent="0.25"/>
    <row r="90" spans="2:11" hidden="1" x14ac:dyDescent="0.25"/>
    <row r="91" spans="2:11" hidden="1" x14ac:dyDescent="0.25"/>
    <row r="92" spans="2:11" hidden="1" x14ac:dyDescent="0.25"/>
    <row r="93" spans="2:11" hidden="1" x14ac:dyDescent="0.25"/>
    <row r="94" spans="2:11" hidden="1" x14ac:dyDescent="0.25"/>
    <row r="101" spans="1:10" x14ac:dyDescent="0.25">
      <c r="B101" s="723" t="s">
        <v>1218</v>
      </c>
      <c r="C101" s="723"/>
      <c r="D101" s="724">
        <f>+'[5]1. Presupuesto General'!B13</f>
        <v>0</v>
      </c>
      <c r="E101" s="725"/>
    </row>
    <row r="102" spans="1:10" x14ac:dyDescent="0.25">
      <c r="B102" s="411"/>
      <c r="C102" s="411"/>
      <c r="D102" s="412"/>
      <c r="E102" s="413"/>
    </row>
    <row r="103" spans="1:10" x14ac:dyDescent="0.25">
      <c r="B103" s="723" t="s">
        <v>1219</v>
      </c>
      <c r="C103" s="723"/>
      <c r="D103" s="726"/>
      <c r="E103" s="726"/>
      <c r="F103" s="726"/>
      <c r="G103" s="726"/>
      <c r="H103" s="726"/>
      <c r="I103" s="726"/>
    </row>
    <row r="104" spans="1:10" ht="13.8" thickBot="1" x14ac:dyDescent="0.3"/>
    <row r="105" spans="1:10" ht="27" thickBot="1" x14ac:dyDescent="0.3">
      <c r="A105" s="367"/>
      <c r="B105" s="414" t="s">
        <v>1220</v>
      </c>
      <c r="C105" s="745" t="s">
        <v>1221</v>
      </c>
      <c r="D105" s="746"/>
      <c r="E105" s="747"/>
      <c r="F105" s="392" t="s">
        <v>1222</v>
      </c>
      <c r="G105" s="392" t="s">
        <v>1223</v>
      </c>
      <c r="H105" s="392" t="s">
        <v>1224</v>
      </c>
      <c r="I105" s="415" t="s">
        <v>1217</v>
      </c>
      <c r="J105" s="390" t="s">
        <v>1000</v>
      </c>
    </row>
    <row r="106" spans="1:10" outlineLevel="2" x14ac:dyDescent="0.25">
      <c r="B106" s="394"/>
      <c r="C106" s="748"/>
      <c r="D106" s="749"/>
      <c r="E106" s="750"/>
      <c r="F106" s="398"/>
      <c r="G106" s="398"/>
      <c r="H106" s="416"/>
      <c r="I106" s="399">
        <f t="shared" ref="I106:I112" si="7">(F106+G106)*H106</f>
        <v>0</v>
      </c>
    </row>
    <row r="107" spans="1:10" outlineLevel="2" x14ac:dyDescent="0.25">
      <c r="B107" s="417"/>
      <c r="C107" s="741"/>
      <c r="D107" s="741"/>
      <c r="E107" s="741"/>
      <c r="F107" s="418"/>
      <c r="G107" s="419"/>
      <c r="H107" s="420"/>
      <c r="I107" s="399">
        <f t="shared" si="7"/>
        <v>0</v>
      </c>
    </row>
    <row r="108" spans="1:10" outlineLevel="2" x14ac:dyDescent="0.25">
      <c r="B108" s="421"/>
      <c r="C108" s="741"/>
      <c r="D108" s="741"/>
      <c r="E108" s="741"/>
      <c r="F108" s="418"/>
      <c r="G108" s="419"/>
      <c r="H108" s="420"/>
      <c r="I108" s="399">
        <f t="shared" si="7"/>
        <v>0</v>
      </c>
    </row>
    <row r="109" spans="1:10" outlineLevel="2" x14ac:dyDescent="0.25">
      <c r="B109" s="417"/>
      <c r="C109" s="741"/>
      <c r="D109" s="741"/>
      <c r="E109" s="741"/>
      <c r="F109" s="418"/>
      <c r="G109" s="419"/>
      <c r="H109" s="420"/>
      <c r="I109" s="399">
        <f t="shared" si="7"/>
        <v>0</v>
      </c>
    </row>
    <row r="110" spans="1:10" outlineLevel="2" x14ac:dyDescent="0.25">
      <c r="B110" s="421"/>
      <c r="C110" s="741"/>
      <c r="D110" s="741"/>
      <c r="E110" s="741"/>
      <c r="F110" s="418"/>
      <c r="G110" s="419"/>
      <c r="H110" s="420"/>
      <c r="I110" s="399">
        <f t="shared" si="7"/>
        <v>0</v>
      </c>
    </row>
    <row r="111" spans="1:10" outlineLevel="2" x14ac:dyDescent="0.25">
      <c r="B111" s="417"/>
      <c r="C111" s="741"/>
      <c r="D111" s="741"/>
      <c r="E111" s="741"/>
      <c r="F111" s="418"/>
      <c r="G111" s="419"/>
      <c r="H111" s="420"/>
      <c r="I111" s="399">
        <f t="shared" si="7"/>
        <v>0</v>
      </c>
    </row>
    <row r="112" spans="1:10" ht="13.8" outlineLevel="2" thickBot="1" x14ac:dyDescent="0.3">
      <c r="B112" s="422"/>
      <c r="C112" s="742"/>
      <c r="D112" s="743"/>
      <c r="E112" s="744"/>
      <c r="F112" s="419"/>
      <c r="G112" s="419"/>
      <c r="H112" s="420"/>
      <c r="I112" s="399">
        <f t="shared" si="7"/>
        <v>0</v>
      </c>
    </row>
    <row r="113" spans="2:10" ht="13.8" thickBot="1" x14ac:dyDescent="0.3">
      <c r="B113" s="712" t="s">
        <v>44</v>
      </c>
      <c r="C113" s="713"/>
      <c r="D113" s="713"/>
      <c r="E113" s="713"/>
      <c r="F113" s="713"/>
      <c r="G113" s="713"/>
      <c r="H113" s="714"/>
      <c r="I113" s="402">
        <f>SUM(I106:I112)</f>
        <v>0</v>
      </c>
      <c r="J113" s="390"/>
    </row>
    <row r="114" spans="2:10" ht="13.8" thickBot="1" x14ac:dyDescent="0.3">
      <c r="B114" s="715" t="s">
        <v>45</v>
      </c>
      <c r="C114" s="716"/>
      <c r="D114" s="716"/>
      <c r="E114" s="716"/>
      <c r="F114" s="716"/>
      <c r="G114" s="716"/>
      <c r="H114" s="736"/>
      <c r="I114" s="497"/>
    </row>
    <row r="115" spans="2:10" ht="13.8" thickBot="1" x14ac:dyDescent="0.3">
      <c r="B115" s="498"/>
    </row>
    <row r="116" spans="2:10" ht="27" thickBot="1" x14ac:dyDescent="0.3">
      <c r="B116" s="414" t="s">
        <v>1225</v>
      </c>
      <c r="C116" s="745" t="s">
        <v>1221</v>
      </c>
      <c r="D116" s="746"/>
      <c r="E116" s="747"/>
      <c r="F116" s="392" t="s">
        <v>1222</v>
      </c>
      <c r="G116" s="392" t="s">
        <v>1226</v>
      </c>
      <c r="H116" s="392" t="s">
        <v>1224</v>
      </c>
      <c r="I116" s="415" t="s">
        <v>1217</v>
      </c>
    </row>
    <row r="117" spans="2:10" outlineLevel="1" x14ac:dyDescent="0.25">
      <c r="B117" s="422"/>
      <c r="C117" s="748"/>
      <c r="D117" s="749"/>
      <c r="E117" s="750"/>
      <c r="F117" s="398"/>
      <c r="G117" s="425">
        <f t="shared" ref="G117:G123" si="8">F117*40%</f>
        <v>0</v>
      </c>
      <c r="H117" s="416"/>
      <c r="I117" s="399">
        <f t="shared" ref="I117:I123" si="9">(F117+G117)*H117</f>
        <v>0</v>
      </c>
    </row>
    <row r="118" spans="2:10" outlineLevel="1" x14ac:dyDescent="0.25">
      <c r="B118" s="426"/>
      <c r="C118" s="741"/>
      <c r="D118" s="741"/>
      <c r="E118" s="741"/>
      <c r="F118" s="419"/>
      <c r="G118" s="427">
        <f t="shared" si="8"/>
        <v>0</v>
      </c>
      <c r="H118" s="420"/>
      <c r="I118" s="399">
        <f t="shared" si="9"/>
        <v>0</v>
      </c>
    </row>
    <row r="119" spans="2:10" outlineLevel="1" x14ac:dyDescent="0.25">
      <c r="B119" s="422"/>
      <c r="C119" s="741"/>
      <c r="D119" s="741"/>
      <c r="E119" s="741"/>
      <c r="F119" s="419"/>
      <c r="G119" s="427">
        <f t="shared" si="8"/>
        <v>0</v>
      </c>
      <c r="H119" s="420"/>
      <c r="I119" s="399">
        <f t="shared" si="9"/>
        <v>0</v>
      </c>
    </row>
    <row r="120" spans="2:10" outlineLevel="1" x14ac:dyDescent="0.25">
      <c r="B120" s="426"/>
      <c r="C120" s="741"/>
      <c r="D120" s="741"/>
      <c r="E120" s="741"/>
      <c r="F120" s="419"/>
      <c r="G120" s="427">
        <f t="shared" si="8"/>
        <v>0</v>
      </c>
      <c r="H120" s="420"/>
      <c r="I120" s="399">
        <f t="shared" si="9"/>
        <v>0</v>
      </c>
    </row>
    <row r="121" spans="2:10" outlineLevel="1" x14ac:dyDescent="0.25">
      <c r="B121" s="422"/>
      <c r="C121" s="741"/>
      <c r="D121" s="741"/>
      <c r="E121" s="741"/>
      <c r="F121" s="419"/>
      <c r="G121" s="427">
        <f t="shared" si="8"/>
        <v>0</v>
      </c>
      <c r="H121" s="420"/>
      <c r="I121" s="399">
        <f t="shared" si="9"/>
        <v>0</v>
      </c>
    </row>
    <row r="122" spans="2:10" outlineLevel="1" x14ac:dyDescent="0.25">
      <c r="B122" s="426"/>
      <c r="C122" s="741"/>
      <c r="D122" s="741"/>
      <c r="E122" s="741"/>
      <c r="F122" s="419"/>
      <c r="G122" s="427">
        <f t="shared" si="8"/>
        <v>0</v>
      </c>
      <c r="H122" s="420"/>
      <c r="I122" s="399">
        <f t="shared" si="9"/>
        <v>0</v>
      </c>
    </row>
    <row r="123" spans="2:10" ht="13.8" outlineLevel="1" thickBot="1" x14ac:dyDescent="0.3">
      <c r="B123" s="422"/>
      <c r="C123" s="742"/>
      <c r="D123" s="743"/>
      <c r="E123" s="744"/>
      <c r="F123" s="419"/>
      <c r="G123" s="427">
        <f t="shared" si="8"/>
        <v>0</v>
      </c>
      <c r="H123" s="420"/>
      <c r="I123" s="399">
        <f t="shared" si="9"/>
        <v>0</v>
      </c>
    </row>
    <row r="124" spans="2:10" ht="13.8" thickBot="1" x14ac:dyDescent="0.3">
      <c r="B124" s="712" t="s">
        <v>44</v>
      </c>
      <c r="C124" s="713"/>
      <c r="D124" s="713"/>
      <c r="E124" s="713"/>
      <c r="F124" s="713"/>
      <c r="G124" s="713"/>
      <c r="H124" s="714"/>
      <c r="I124" s="402">
        <f>SUM(I117:I123)</f>
        <v>0</v>
      </c>
      <c r="J124" s="390" t="s">
        <v>1000</v>
      </c>
    </row>
    <row r="125" spans="2:10" ht="13.8" thickBot="1" x14ac:dyDescent="0.3">
      <c r="B125" s="715" t="s">
        <v>45</v>
      </c>
      <c r="C125" s="716"/>
      <c r="D125" s="716"/>
      <c r="E125" s="716"/>
      <c r="F125" s="716"/>
      <c r="G125" s="716"/>
      <c r="H125" s="736"/>
      <c r="I125" s="497"/>
    </row>
    <row r="130" spans="1:7" ht="13.8" thickBot="1" x14ac:dyDescent="0.3"/>
    <row r="131" spans="1:7" ht="40.200000000000003" thickBot="1" x14ac:dyDescent="0.3">
      <c r="A131" s="367"/>
      <c r="B131" s="737" t="s">
        <v>1227</v>
      </c>
      <c r="C131" s="738"/>
      <c r="D131" s="392" t="s">
        <v>1228</v>
      </c>
      <c r="E131" s="392" t="s">
        <v>1229</v>
      </c>
      <c r="F131" s="393" t="s">
        <v>1217</v>
      </c>
      <c r="G131" s="390" t="s">
        <v>1000</v>
      </c>
    </row>
    <row r="132" spans="1:7" outlineLevel="1" x14ac:dyDescent="0.25">
      <c r="B132" s="739"/>
      <c r="C132" s="740"/>
      <c r="D132" s="397"/>
      <c r="E132" s="398"/>
      <c r="F132" s="399">
        <f t="shared" ref="F132:F138" si="10">+E132*D132</f>
        <v>0</v>
      </c>
    </row>
    <row r="133" spans="1:7" outlineLevel="1" x14ac:dyDescent="0.25">
      <c r="B133" s="752"/>
      <c r="C133" s="753"/>
      <c r="D133" s="410"/>
      <c r="E133" s="419"/>
      <c r="F133" s="399">
        <f t="shared" si="10"/>
        <v>0</v>
      </c>
    </row>
    <row r="134" spans="1:7" outlineLevel="1" x14ac:dyDescent="0.25">
      <c r="B134" s="752"/>
      <c r="C134" s="753"/>
      <c r="D134" s="410"/>
      <c r="E134" s="419"/>
      <c r="F134" s="399">
        <f t="shared" si="10"/>
        <v>0</v>
      </c>
    </row>
    <row r="135" spans="1:7" outlineLevel="1" x14ac:dyDescent="0.25">
      <c r="B135" s="752"/>
      <c r="C135" s="753"/>
      <c r="D135" s="410"/>
      <c r="E135" s="419"/>
      <c r="F135" s="399">
        <f t="shared" si="10"/>
        <v>0</v>
      </c>
    </row>
    <row r="136" spans="1:7" outlineLevel="1" x14ac:dyDescent="0.25">
      <c r="B136" s="752"/>
      <c r="C136" s="753"/>
      <c r="D136" s="410"/>
      <c r="E136" s="419"/>
      <c r="F136" s="399">
        <f t="shared" si="10"/>
        <v>0</v>
      </c>
    </row>
    <row r="137" spans="1:7" outlineLevel="1" x14ac:dyDescent="0.25">
      <c r="B137" s="752"/>
      <c r="C137" s="753"/>
      <c r="D137" s="410"/>
      <c r="E137" s="419"/>
      <c r="F137" s="399">
        <f t="shared" si="10"/>
        <v>0</v>
      </c>
    </row>
    <row r="138" spans="1:7" ht="13.8" outlineLevel="1" thickBot="1" x14ac:dyDescent="0.3">
      <c r="B138" s="789"/>
      <c r="C138" s="790"/>
      <c r="D138" s="410"/>
      <c r="E138" s="419"/>
      <c r="F138" s="399">
        <f t="shared" si="10"/>
        <v>0</v>
      </c>
    </row>
    <row r="139" spans="1:7" ht="13.8" thickBot="1" x14ac:dyDescent="0.3">
      <c r="B139" s="787" t="s">
        <v>44</v>
      </c>
      <c r="C139" s="788"/>
      <c r="D139" s="788"/>
      <c r="E139" s="788"/>
      <c r="F139" s="402">
        <f>SUM(F132:F138)</f>
        <v>0</v>
      </c>
      <c r="G139" s="390"/>
    </row>
    <row r="140" spans="1:7" ht="13.8" thickBot="1" x14ac:dyDescent="0.3">
      <c r="B140" s="783" t="s">
        <v>45</v>
      </c>
      <c r="C140" s="784"/>
      <c r="D140" s="784"/>
      <c r="E140" s="784"/>
      <c r="F140" s="496"/>
      <c r="G140" s="390"/>
    </row>
    <row r="146" spans="1:5" ht="13.8" thickBot="1" x14ac:dyDescent="0.3"/>
    <row r="147" spans="1:5" ht="13.8" thickBot="1" x14ac:dyDescent="0.3">
      <c r="A147" s="367"/>
      <c r="B147" s="737" t="s">
        <v>1230</v>
      </c>
      <c r="C147" s="738"/>
      <c r="D147" s="393" t="s">
        <v>1217</v>
      </c>
      <c r="E147" s="390" t="s">
        <v>1000</v>
      </c>
    </row>
    <row r="148" spans="1:5" x14ac:dyDescent="0.25">
      <c r="B148" s="751"/>
      <c r="C148" s="740"/>
      <c r="D148" s="428"/>
    </row>
    <row r="149" spans="1:5" x14ac:dyDescent="0.25">
      <c r="B149" s="752"/>
      <c r="C149" s="753"/>
      <c r="D149" s="429"/>
    </row>
    <row r="150" spans="1:5" x14ac:dyDescent="0.25">
      <c r="B150" s="752"/>
      <c r="C150" s="753"/>
      <c r="D150" s="429"/>
    </row>
    <row r="151" spans="1:5" x14ac:dyDescent="0.25">
      <c r="B151" s="752"/>
      <c r="C151" s="753"/>
      <c r="D151" s="429"/>
    </row>
    <row r="152" spans="1:5" x14ac:dyDescent="0.25">
      <c r="B152" s="752"/>
      <c r="C152" s="753"/>
      <c r="D152" s="429"/>
    </row>
    <row r="153" spans="1:5" x14ac:dyDescent="0.25">
      <c r="B153" s="752"/>
      <c r="C153" s="753"/>
      <c r="D153" s="429"/>
    </row>
    <row r="154" spans="1:5" ht="13.8" thickBot="1" x14ac:dyDescent="0.3">
      <c r="B154" s="752"/>
      <c r="C154" s="753"/>
      <c r="D154" s="430"/>
    </row>
    <row r="155" spans="1:5" ht="13.8" thickBot="1" x14ac:dyDescent="0.3">
      <c r="B155" s="754" t="s">
        <v>44</v>
      </c>
      <c r="C155" s="755"/>
      <c r="D155" s="402">
        <f>ROUND(SUM(D148:D154),0)</f>
        <v>0</v>
      </c>
    </row>
    <row r="156" spans="1:5" ht="13.8" thickBot="1" x14ac:dyDescent="0.3">
      <c r="B156" s="785" t="s">
        <v>45</v>
      </c>
      <c r="C156" s="786"/>
      <c r="D156" s="496"/>
    </row>
    <row r="161" spans="1:7" ht="13.8" thickBot="1" x14ac:dyDescent="0.3"/>
    <row r="162" spans="1:7" ht="40.200000000000003" thickBot="1" x14ac:dyDescent="0.3">
      <c r="A162" s="367"/>
      <c r="B162" s="737" t="s">
        <v>1231</v>
      </c>
      <c r="C162" s="738"/>
      <c r="D162" s="392" t="s">
        <v>1228</v>
      </c>
      <c r="E162" s="392" t="s">
        <v>1232</v>
      </c>
      <c r="F162" s="392" t="s">
        <v>1217</v>
      </c>
      <c r="G162" s="390" t="s">
        <v>1000</v>
      </c>
    </row>
    <row r="163" spans="1:7" outlineLevel="2" x14ac:dyDescent="0.25">
      <c r="B163" s="751"/>
      <c r="C163" s="740"/>
      <c r="D163" s="397"/>
      <c r="E163" s="398"/>
      <c r="F163" s="399">
        <f t="shared" ref="F163:F169" si="11">E163*D163</f>
        <v>0</v>
      </c>
    </row>
    <row r="164" spans="1:7" outlineLevel="2" x14ac:dyDescent="0.25">
      <c r="B164" s="752"/>
      <c r="C164" s="753"/>
      <c r="D164" s="410"/>
      <c r="E164" s="419"/>
      <c r="F164" s="431">
        <f t="shared" si="11"/>
        <v>0</v>
      </c>
    </row>
    <row r="165" spans="1:7" outlineLevel="2" x14ac:dyDescent="0.25">
      <c r="B165" s="752"/>
      <c r="C165" s="753"/>
      <c r="D165" s="410"/>
      <c r="E165" s="419"/>
      <c r="F165" s="431">
        <f t="shared" si="11"/>
        <v>0</v>
      </c>
    </row>
    <row r="166" spans="1:7" outlineLevel="2" x14ac:dyDescent="0.25">
      <c r="B166" s="752"/>
      <c r="C166" s="753"/>
      <c r="D166" s="410"/>
      <c r="E166" s="419"/>
      <c r="F166" s="431">
        <f t="shared" si="11"/>
        <v>0</v>
      </c>
    </row>
    <row r="167" spans="1:7" outlineLevel="2" x14ac:dyDescent="0.25">
      <c r="B167" s="752"/>
      <c r="C167" s="753"/>
      <c r="D167" s="410"/>
      <c r="E167" s="419"/>
      <c r="F167" s="431">
        <f t="shared" si="11"/>
        <v>0</v>
      </c>
    </row>
    <row r="168" spans="1:7" outlineLevel="2" x14ac:dyDescent="0.25">
      <c r="B168" s="752"/>
      <c r="C168" s="753"/>
      <c r="D168" s="410"/>
      <c r="E168" s="419"/>
      <c r="F168" s="431">
        <f t="shared" si="11"/>
        <v>0</v>
      </c>
    </row>
    <row r="169" spans="1:7" ht="13.8" outlineLevel="2" thickBot="1" x14ac:dyDescent="0.3">
      <c r="B169" s="752"/>
      <c r="C169" s="753"/>
      <c r="D169" s="410"/>
      <c r="E169" s="419"/>
      <c r="F169" s="432">
        <f t="shared" si="11"/>
        <v>0</v>
      </c>
    </row>
    <row r="170" spans="1:7" ht="13.8" thickBot="1" x14ac:dyDescent="0.3">
      <c r="B170" s="754" t="s">
        <v>44</v>
      </c>
      <c r="C170" s="755"/>
      <c r="D170" s="755"/>
      <c r="E170" s="762"/>
      <c r="F170" s="402">
        <f>SUM(F163:F169)</f>
        <v>0</v>
      </c>
    </row>
    <row r="171" spans="1:7" ht="13.8" thickBot="1" x14ac:dyDescent="0.3">
      <c r="B171" s="715" t="s">
        <v>45</v>
      </c>
      <c r="C171" s="716"/>
      <c r="D171" s="716"/>
      <c r="E171" s="736"/>
      <c r="F171" s="494"/>
    </row>
    <row r="177" spans="1:7" ht="13.8" thickBot="1" x14ac:dyDescent="0.3"/>
    <row r="178" spans="1:7" ht="13.8" thickBot="1" x14ac:dyDescent="0.3">
      <c r="A178" s="367"/>
      <c r="B178" s="763" t="s">
        <v>1233</v>
      </c>
      <c r="C178" s="764"/>
      <c r="D178" s="765"/>
      <c r="E178" s="433" t="s">
        <v>1234</v>
      </c>
      <c r="F178" s="390" t="s">
        <v>1000</v>
      </c>
    </row>
    <row r="179" spans="1:7" outlineLevel="1" x14ac:dyDescent="0.25">
      <c r="B179" s="766" t="s">
        <v>1235</v>
      </c>
      <c r="C179" s="767"/>
      <c r="D179" s="768"/>
      <c r="E179" s="428"/>
    </row>
    <row r="180" spans="1:7" outlineLevel="1" x14ac:dyDescent="0.25">
      <c r="B180" s="756" t="s">
        <v>1236</v>
      </c>
      <c r="C180" s="757"/>
      <c r="D180" s="758"/>
      <c r="E180" s="429"/>
    </row>
    <row r="181" spans="1:7" outlineLevel="1" x14ac:dyDescent="0.25">
      <c r="B181" s="759" t="s">
        <v>1237</v>
      </c>
      <c r="C181" s="760"/>
      <c r="D181" s="761"/>
      <c r="E181" s="429"/>
    </row>
    <row r="182" spans="1:7" outlineLevel="1" x14ac:dyDescent="0.25">
      <c r="B182" s="759" t="s">
        <v>1238</v>
      </c>
      <c r="C182" s="760"/>
      <c r="D182" s="761"/>
      <c r="E182" s="429"/>
    </row>
    <row r="183" spans="1:7" outlineLevel="1" x14ac:dyDescent="0.25">
      <c r="B183" s="759" t="s">
        <v>1239</v>
      </c>
      <c r="C183" s="760"/>
      <c r="D183" s="761"/>
      <c r="E183" s="429"/>
    </row>
    <row r="184" spans="1:7" outlineLevel="1" x14ac:dyDescent="0.25">
      <c r="B184" s="759" t="s">
        <v>1240</v>
      </c>
      <c r="C184" s="760"/>
      <c r="D184" s="761"/>
      <c r="E184" s="429"/>
    </row>
    <row r="185" spans="1:7" ht="13.8" outlineLevel="1" thickBot="1" x14ac:dyDescent="0.3">
      <c r="B185" s="759" t="s">
        <v>1241</v>
      </c>
      <c r="C185" s="760"/>
      <c r="D185" s="761"/>
      <c r="E185" s="429"/>
    </row>
    <row r="186" spans="1:7" ht="13.8" thickBot="1" x14ac:dyDescent="0.3">
      <c r="B186" s="712" t="s">
        <v>44</v>
      </c>
      <c r="C186" s="713"/>
      <c r="D186" s="714"/>
      <c r="E186" s="402">
        <f>SUM(E179:E185)</f>
        <v>0</v>
      </c>
    </row>
    <row r="187" spans="1:7" ht="13.8" thickBot="1" x14ac:dyDescent="0.3">
      <c r="B187" s="715" t="s">
        <v>45</v>
      </c>
      <c r="C187" s="716"/>
      <c r="D187" s="736"/>
      <c r="E187" s="496"/>
    </row>
    <row r="191" spans="1:7" ht="13.8" thickBot="1" x14ac:dyDescent="0.3"/>
    <row r="192" spans="1:7" ht="13.8" thickBot="1" x14ac:dyDescent="0.3">
      <c r="A192" s="367"/>
      <c r="B192" s="737" t="s">
        <v>1242</v>
      </c>
      <c r="C192" s="738"/>
      <c r="D192" s="392" t="s">
        <v>1243</v>
      </c>
      <c r="E192" s="392" t="s">
        <v>1207</v>
      </c>
      <c r="F192" s="393" t="s">
        <v>1217</v>
      </c>
      <c r="G192" s="390" t="s">
        <v>1000</v>
      </c>
    </row>
    <row r="193" spans="1:7" outlineLevel="1" x14ac:dyDescent="0.25">
      <c r="B193" s="751"/>
      <c r="C193" s="740"/>
      <c r="D193" s="397"/>
      <c r="E193" s="398"/>
      <c r="F193" s="399">
        <f t="shared" ref="F193:F199" si="12">E193*D193</f>
        <v>0</v>
      </c>
    </row>
    <row r="194" spans="1:7" outlineLevel="1" x14ac:dyDescent="0.25">
      <c r="B194" s="752"/>
      <c r="C194" s="753"/>
      <c r="D194" s="410"/>
      <c r="E194" s="419"/>
      <c r="F194" s="431">
        <f t="shared" si="12"/>
        <v>0</v>
      </c>
    </row>
    <row r="195" spans="1:7" outlineLevel="1" x14ac:dyDescent="0.25">
      <c r="B195" s="752"/>
      <c r="C195" s="753"/>
      <c r="D195" s="410"/>
      <c r="E195" s="419"/>
      <c r="F195" s="431">
        <f t="shared" si="12"/>
        <v>0</v>
      </c>
    </row>
    <row r="196" spans="1:7" outlineLevel="1" x14ac:dyDescent="0.25">
      <c r="B196" s="752"/>
      <c r="C196" s="753"/>
      <c r="D196" s="410"/>
      <c r="E196" s="419"/>
      <c r="F196" s="431">
        <f t="shared" si="12"/>
        <v>0</v>
      </c>
    </row>
    <row r="197" spans="1:7" outlineLevel="1" x14ac:dyDescent="0.25">
      <c r="B197" s="752"/>
      <c r="C197" s="753"/>
      <c r="D197" s="410"/>
      <c r="E197" s="419"/>
      <c r="F197" s="431">
        <f t="shared" si="12"/>
        <v>0</v>
      </c>
    </row>
    <row r="198" spans="1:7" outlineLevel="1" x14ac:dyDescent="0.25">
      <c r="B198" s="752"/>
      <c r="C198" s="753"/>
      <c r="D198" s="410"/>
      <c r="E198" s="419"/>
      <c r="F198" s="431">
        <f t="shared" si="12"/>
        <v>0</v>
      </c>
    </row>
    <row r="199" spans="1:7" ht="13.8" outlineLevel="1" thickBot="1" x14ac:dyDescent="0.3">
      <c r="B199" s="752"/>
      <c r="C199" s="753"/>
      <c r="D199" s="410"/>
      <c r="E199" s="419"/>
      <c r="F199" s="432">
        <f t="shared" si="12"/>
        <v>0</v>
      </c>
    </row>
    <row r="200" spans="1:7" ht="13.8" thickBot="1" x14ac:dyDescent="0.3">
      <c r="B200" s="754" t="s">
        <v>44</v>
      </c>
      <c r="C200" s="755"/>
      <c r="D200" s="755"/>
      <c r="E200" s="762"/>
      <c r="F200" s="402">
        <f>SUM(F193:F199)</f>
        <v>0</v>
      </c>
    </row>
    <row r="201" spans="1:7" ht="13.8" thickBot="1" x14ac:dyDescent="0.3">
      <c r="B201" s="715" t="s">
        <v>45</v>
      </c>
      <c r="C201" s="716"/>
      <c r="D201" s="716"/>
      <c r="E201" s="736"/>
      <c r="F201" s="496"/>
    </row>
    <row r="206" spans="1:7" ht="13.8" thickBot="1" x14ac:dyDescent="0.3"/>
    <row r="207" spans="1:7" ht="27" thickBot="1" x14ac:dyDescent="0.3">
      <c r="A207" s="367"/>
      <c r="B207" s="737" t="s">
        <v>1244</v>
      </c>
      <c r="C207" s="738"/>
      <c r="D207" s="392" t="s">
        <v>1245</v>
      </c>
      <c r="E207" s="392" t="s">
        <v>1246</v>
      </c>
      <c r="F207" s="393" t="s">
        <v>1217</v>
      </c>
      <c r="G207" s="390" t="s">
        <v>1000</v>
      </c>
    </row>
    <row r="208" spans="1:7" outlineLevel="1" x14ac:dyDescent="0.25">
      <c r="B208" s="751"/>
      <c r="C208" s="740"/>
      <c r="D208" s="397"/>
      <c r="E208" s="398"/>
      <c r="F208" s="399">
        <f t="shared" ref="F208:F214" si="13">E208*D208</f>
        <v>0</v>
      </c>
    </row>
    <row r="209" spans="1:8" outlineLevel="1" x14ac:dyDescent="0.25">
      <c r="B209" s="752"/>
      <c r="C209" s="753"/>
      <c r="D209" s="410"/>
      <c r="E209" s="419"/>
      <c r="F209" s="431">
        <f t="shared" si="13"/>
        <v>0</v>
      </c>
    </row>
    <row r="210" spans="1:8" outlineLevel="1" x14ac:dyDescent="0.25">
      <c r="B210" s="752"/>
      <c r="C210" s="753"/>
      <c r="D210" s="410"/>
      <c r="E210" s="419"/>
      <c r="F210" s="431">
        <f t="shared" si="13"/>
        <v>0</v>
      </c>
    </row>
    <row r="211" spans="1:8" outlineLevel="1" x14ac:dyDescent="0.25">
      <c r="B211" s="752"/>
      <c r="C211" s="753"/>
      <c r="D211" s="410"/>
      <c r="E211" s="419"/>
      <c r="F211" s="431">
        <f t="shared" si="13"/>
        <v>0</v>
      </c>
    </row>
    <row r="212" spans="1:8" outlineLevel="1" x14ac:dyDescent="0.25">
      <c r="B212" s="752"/>
      <c r="C212" s="753"/>
      <c r="D212" s="410"/>
      <c r="E212" s="419"/>
      <c r="F212" s="431">
        <f t="shared" si="13"/>
        <v>0</v>
      </c>
    </row>
    <row r="213" spans="1:8" outlineLevel="1" x14ac:dyDescent="0.25">
      <c r="B213" s="752"/>
      <c r="C213" s="753"/>
      <c r="D213" s="410"/>
      <c r="E213" s="419"/>
      <c r="F213" s="431">
        <f t="shared" si="13"/>
        <v>0</v>
      </c>
    </row>
    <row r="214" spans="1:8" ht="13.8" outlineLevel="1" thickBot="1" x14ac:dyDescent="0.3">
      <c r="B214" s="752"/>
      <c r="C214" s="753"/>
      <c r="D214" s="410"/>
      <c r="E214" s="419"/>
      <c r="F214" s="432">
        <f t="shared" si="13"/>
        <v>0</v>
      </c>
    </row>
    <row r="215" spans="1:8" ht="13.8" thickBot="1" x14ac:dyDescent="0.3">
      <c r="B215" s="754" t="s">
        <v>44</v>
      </c>
      <c r="C215" s="755"/>
      <c r="D215" s="755"/>
      <c r="E215" s="762"/>
      <c r="F215" s="402">
        <f>SUM(F208:F214)</f>
        <v>0</v>
      </c>
    </row>
    <row r="216" spans="1:8" ht="13.8" thickBot="1" x14ac:dyDescent="0.3">
      <c r="B216" s="715" t="s">
        <v>45</v>
      </c>
      <c r="C216" s="716"/>
      <c r="D216" s="716"/>
      <c r="E216" s="736"/>
      <c r="F216" s="496"/>
    </row>
    <row r="221" spans="1:8" ht="13.8" thickBot="1" x14ac:dyDescent="0.3"/>
    <row r="222" spans="1:8" ht="27" thickBot="1" x14ac:dyDescent="0.3">
      <c r="A222" s="367"/>
      <c r="B222" s="737" t="s">
        <v>1247</v>
      </c>
      <c r="C222" s="738"/>
      <c r="D222" s="434" t="s">
        <v>1248</v>
      </c>
      <c r="E222" s="434" t="s">
        <v>1249</v>
      </c>
      <c r="F222" s="435" t="s">
        <v>1250</v>
      </c>
      <c r="G222" s="436" t="s">
        <v>1217</v>
      </c>
      <c r="H222" s="390" t="s">
        <v>1000</v>
      </c>
    </row>
    <row r="223" spans="1:8" outlineLevel="1" x14ac:dyDescent="0.25">
      <c r="B223" s="751"/>
      <c r="C223" s="740"/>
      <c r="D223" s="437"/>
      <c r="E223" s="438"/>
      <c r="F223" s="439"/>
      <c r="G223" s="399"/>
    </row>
    <row r="224" spans="1:8" outlineLevel="1" x14ac:dyDescent="0.25">
      <c r="B224" s="752"/>
      <c r="C224" s="753"/>
      <c r="D224" s="440"/>
      <c r="E224" s="441"/>
      <c r="F224" s="442"/>
      <c r="G224" s="431">
        <f t="shared" ref="G224:G228" si="14">(D224*E224)+(D224*F224)</f>
        <v>0</v>
      </c>
    </row>
    <row r="225" spans="1:7" outlineLevel="1" x14ac:dyDescent="0.25">
      <c r="B225" s="752"/>
      <c r="C225" s="753"/>
      <c r="D225" s="440"/>
      <c r="E225" s="441"/>
      <c r="F225" s="442"/>
      <c r="G225" s="431">
        <f t="shared" si="14"/>
        <v>0</v>
      </c>
    </row>
    <row r="226" spans="1:7" outlineLevel="1" x14ac:dyDescent="0.25">
      <c r="B226" s="752"/>
      <c r="C226" s="753"/>
      <c r="D226" s="440"/>
      <c r="E226" s="441"/>
      <c r="F226" s="442"/>
      <c r="G226" s="431">
        <f t="shared" si="14"/>
        <v>0</v>
      </c>
    </row>
    <row r="227" spans="1:7" outlineLevel="1" x14ac:dyDescent="0.25">
      <c r="B227" s="752"/>
      <c r="C227" s="753"/>
      <c r="D227" s="440"/>
      <c r="E227" s="441"/>
      <c r="F227" s="442"/>
      <c r="G227" s="431">
        <f t="shared" si="14"/>
        <v>0</v>
      </c>
    </row>
    <row r="228" spans="1:7" ht="13.8" outlineLevel="1" thickBot="1" x14ac:dyDescent="0.3">
      <c r="B228" s="752"/>
      <c r="C228" s="753"/>
      <c r="D228" s="440"/>
      <c r="E228" s="441"/>
      <c r="F228" s="442"/>
      <c r="G228" s="431">
        <f t="shared" si="14"/>
        <v>0</v>
      </c>
    </row>
    <row r="229" spans="1:7" ht="13.8" thickBot="1" x14ac:dyDescent="0.3">
      <c r="B229" s="754" t="s">
        <v>44</v>
      </c>
      <c r="C229" s="755"/>
      <c r="D229" s="755"/>
      <c r="E229" s="755"/>
      <c r="F229" s="755"/>
      <c r="G229" s="402">
        <f>SUM(G223:G228)</f>
        <v>0</v>
      </c>
    </row>
    <row r="230" spans="1:7" ht="13.8" thickBot="1" x14ac:dyDescent="0.3">
      <c r="B230" s="715" t="s">
        <v>45</v>
      </c>
      <c r="C230" s="716"/>
      <c r="D230" s="716"/>
      <c r="E230" s="716"/>
      <c r="F230" s="716"/>
      <c r="G230" s="496"/>
    </row>
    <row r="231" spans="1:7" x14ac:dyDescent="0.25">
      <c r="B231" s="443"/>
      <c r="C231" s="443"/>
      <c r="D231" s="443"/>
      <c r="E231" s="443"/>
      <c r="F231" s="443"/>
      <c r="G231" s="443"/>
    </row>
    <row r="236" spans="1:7" ht="13.8" thickBot="1" x14ac:dyDescent="0.3"/>
    <row r="237" spans="1:7" ht="32.25" customHeight="1" thickBot="1" x14ac:dyDescent="0.3">
      <c r="A237" s="367"/>
      <c r="B237" s="737" t="s">
        <v>1251</v>
      </c>
      <c r="C237" s="738"/>
      <c r="D237" s="393" t="s">
        <v>1217</v>
      </c>
      <c r="E237" s="390" t="s">
        <v>1000</v>
      </c>
    </row>
    <row r="238" spans="1:7" outlineLevel="1" x14ac:dyDescent="0.25">
      <c r="B238" s="751"/>
      <c r="C238" s="740"/>
      <c r="D238" s="428"/>
    </row>
    <row r="239" spans="1:7" outlineLevel="1" x14ac:dyDescent="0.25">
      <c r="B239" s="752"/>
      <c r="C239" s="753"/>
      <c r="D239" s="429"/>
    </row>
    <row r="240" spans="1:7" outlineLevel="1" x14ac:dyDescent="0.25">
      <c r="B240" s="752"/>
      <c r="C240" s="753"/>
      <c r="D240" s="429"/>
    </row>
    <row r="241" spans="1:7" outlineLevel="1" x14ac:dyDescent="0.25">
      <c r="B241" s="752"/>
      <c r="C241" s="753"/>
      <c r="D241" s="429"/>
    </row>
    <row r="242" spans="1:7" outlineLevel="1" x14ac:dyDescent="0.25">
      <c r="B242" s="752"/>
      <c r="C242" s="753"/>
      <c r="D242" s="429"/>
    </row>
    <row r="243" spans="1:7" outlineLevel="1" x14ac:dyDescent="0.25">
      <c r="B243" s="752"/>
      <c r="C243" s="753"/>
      <c r="D243" s="429"/>
    </row>
    <row r="244" spans="1:7" ht="13.8" outlineLevel="1" thickBot="1" x14ac:dyDescent="0.3">
      <c r="B244" s="752"/>
      <c r="C244" s="753"/>
      <c r="D244" s="430"/>
    </row>
    <row r="245" spans="1:7" ht="13.8" thickBot="1" x14ac:dyDescent="0.3">
      <c r="B245" s="754" t="s">
        <v>44</v>
      </c>
      <c r="C245" s="755"/>
      <c r="D245" s="402">
        <f>SUM(D238:D244)</f>
        <v>0</v>
      </c>
    </row>
    <row r="246" spans="1:7" ht="13.8" thickBot="1" x14ac:dyDescent="0.3">
      <c r="B246" s="715" t="s">
        <v>45</v>
      </c>
      <c r="C246" s="716"/>
      <c r="D246" s="496"/>
    </row>
    <row r="251" spans="1:7" ht="13.8" thickBot="1" x14ac:dyDescent="0.3"/>
    <row r="252" spans="1:7" ht="27" thickBot="1" x14ac:dyDescent="0.3">
      <c r="A252" s="367"/>
      <c r="B252" s="737" t="s">
        <v>1252</v>
      </c>
      <c r="C252" s="738"/>
      <c r="D252" s="392" t="s">
        <v>1253</v>
      </c>
      <c r="E252" s="392" t="s">
        <v>1222</v>
      </c>
      <c r="F252" s="393" t="s">
        <v>1217</v>
      </c>
      <c r="G252" s="390" t="s">
        <v>1000</v>
      </c>
    </row>
    <row r="253" spans="1:7" outlineLevel="1" x14ac:dyDescent="0.25">
      <c r="B253" s="769" t="s">
        <v>1254</v>
      </c>
      <c r="C253" s="770"/>
      <c r="D253" s="397"/>
      <c r="E253" s="398"/>
      <c r="F253" s="399">
        <f t="shared" ref="F253:F259" si="15">E253*D253</f>
        <v>0</v>
      </c>
    </row>
    <row r="254" spans="1:7" outlineLevel="1" x14ac:dyDescent="0.25">
      <c r="B254" s="771" t="s">
        <v>1255</v>
      </c>
      <c r="C254" s="772"/>
      <c r="D254" s="410"/>
      <c r="E254" s="419"/>
      <c r="F254" s="431">
        <f t="shared" si="15"/>
        <v>0</v>
      </c>
    </row>
    <row r="255" spans="1:7" outlineLevel="1" x14ac:dyDescent="0.25">
      <c r="B255" s="771" t="s">
        <v>1256</v>
      </c>
      <c r="C255" s="772"/>
      <c r="D255" s="410"/>
      <c r="E255" s="419"/>
      <c r="F255" s="431">
        <f t="shared" si="15"/>
        <v>0</v>
      </c>
    </row>
    <row r="256" spans="1:7" outlineLevel="1" x14ac:dyDescent="0.25">
      <c r="B256" s="771" t="s">
        <v>1257</v>
      </c>
      <c r="C256" s="772"/>
      <c r="D256" s="410"/>
      <c r="E256" s="419"/>
      <c r="F256" s="431">
        <f t="shared" si="15"/>
        <v>0</v>
      </c>
    </row>
    <row r="257" spans="1:6" outlineLevel="1" x14ac:dyDescent="0.25">
      <c r="B257" s="771" t="s">
        <v>1258</v>
      </c>
      <c r="C257" s="772"/>
      <c r="D257" s="410"/>
      <c r="E257" s="419"/>
      <c r="F257" s="431">
        <f t="shared" si="15"/>
        <v>0</v>
      </c>
    </row>
    <row r="258" spans="1:6" outlineLevel="1" x14ac:dyDescent="0.25">
      <c r="B258" s="771"/>
      <c r="C258" s="772"/>
      <c r="D258" s="410"/>
      <c r="E258" s="419"/>
      <c r="F258" s="431">
        <f t="shared" si="15"/>
        <v>0</v>
      </c>
    </row>
    <row r="259" spans="1:6" ht="13.8" outlineLevel="1" thickBot="1" x14ac:dyDescent="0.3">
      <c r="B259" s="771"/>
      <c r="C259" s="772"/>
      <c r="D259" s="410"/>
      <c r="E259" s="419"/>
      <c r="F259" s="431">
        <f t="shared" si="15"/>
        <v>0</v>
      </c>
    </row>
    <row r="260" spans="1:6" ht="13.8" thickBot="1" x14ac:dyDescent="0.3">
      <c r="B260" s="754" t="s">
        <v>44</v>
      </c>
      <c r="C260" s="755"/>
      <c r="D260" s="755"/>
      <c r="E260" s="762"/>
      <c r="F260" s="402">
        <f>SUM(F253:F259)</f>
        <v>0</v>
      </c>
    </row>
    <row r="261" spans="1:6" ht="13.8" thickBot="1" x14ac:dyDescent="0.3">
      <c r="B261" s="715" t="s">
        <v>45</v>
      </c>
      <c r="C261" s="716"/>
      <c r="D261" s="716"/>
      <c r="E261" s="736"/>
      <c r="F261" s="496"/>
    </row>
    <row r="267" spans="1:6" ht="13.8" thickBot="1" x14ac:dyDescent="0.3"/>
    <row r="268" spans="1:6" ht="13.8" thickBot="1" x14ac:dyDescent="0.3">
      <c r="A268" s="367"/>
      <c r="B268" s="763" t="s">
        <v>1259</v>
      </c>
      <c r="C268" s="765"/>
      <c r="D268" s="433" t="s">
        <v>1217</v>
      </c>
      <c r="E268" s="390" t="s">
        <v>1000</v>
      </c>
    </row>
    <row r="269" spans="1:6" outlineLevel="1" x14ac:dyDescent="0.25">
      <c r="B269" s="751"/>
      <c r="C269" s="740"/>
      <c r="D269" s="428"/>
    </row>
    <row r="270" spans="1:6" outlineLevel="1" x14ac:dyDescent="0.25">
      <c r="B270" s="752"/>
      <c r="C270" s="753"/>
      <c r="D270" s="429"/>
    </row>
    <row r="271" spans="1:6" outlineLevel="1" x14ac:dyDescent="0.25">
      <c r="B271" s="752"/>
      <c r="C271" s="753"/>
      <c r="D271" s="429"/>
    </row>
    <row r="272" spans="1:6" outlineLevel="1" x14ac:dyDescent="0.25">
      <c r="B272" s="752"/>
      <c r="C272" s="753"/>
      <c r="D272" s="429"/>
    </row>
    <row r="273" spans="1:5" outlineLevel="1" x14ac:dyDescent="0.25">
      <c r="B273" s="752"/>
      <c r="C273" s="753"/>
      <c r="D273" s="429"/>
    </row>
    <row r="274" spans="1:5" ht="13.8" outlineLevel="1" thickBot="1" x14ac:dyDescent="0.3">
      <c r="B274" s="752"/>
      <c r="C274" s="753"/>
      <c r="D274" s="429"/>
    </row>
    <row r="275" spans="1:5" ht="13.8" thickBot="1" x14ac:dyDescent="0.3">
      <c r="B275" s="754" t="s">
        <v>44</v>
      </c>
      <c r="C275" s="755"/>
      <c r="D275" s="402">
        <f>SUM(D269:D274)</f>
        <v>0</v>
      </c>
    </row>
    <row r="276" spans="1:5" ht="13.8" thickBot="1" x14ac:dyDescent="0.3">
      <c r="B276" s="715" t="s">
        <v>45</v>
      </c>
      <c r="C276" s="716"/>
      <c r="D276" s="497"/>
    </row>
    <row r="284" spans="1:5" ht="13.8" thickBot="1" x14ac:dyDescent="0.3"/>
    <row r="285" spans="1:5" ht="28.5" customHeight="1" thickBot="1" x14ac:dyDescent="0.3">
      <c r="A285" s="367"/>
      <c r="B285" s="737" t="s">
        <v>1260</v>
      </c>
      <c r="C285" s="738"/>
      <c r="D285" s="433" t="s">
        <v>1217</v>
      </c>
      <c r="E285" s="390" t="s">
        <v>1000</v>
      </c>
    </row>
    <row r="286" spans="1:5" outlineLevel="1" x14ac:dyDescent="0.25">
      <c r="B286" s="751"/>
      <c r="C286" s="740"/>
      <c r="D286" s="428"/>
    </row>
    <row r="287" spans="1:5" outlineLevel="1" x14ac:dyDescent="0.25">
      <c r="B287" s="752"/>
      <c r="C287" s="753"/>
      <c r="D287" s="429"/>
    </row>
    <row r="288" spans="1:5" outlineLevel="1" x14ac:dyDescent="0.25">
      <c r="B288" s="752"/>
      <c r="C288" s="753"/>
      <c r="D288" s="429"/>
    </row>
    <row r="289" spans="1:5" outlineLevel="1" x14ac:dyDescent="0.25">
      <c r="B289" s="752"/>
      <c r="C289" s="753"/>
      <c r="D289" s="429"/>
    </row>
    <row r="290" spans="1:5" outlineLevel="1" x14ac:dyDescent="0.25">
      <c r="B290" s="752"/>
      <c r="C290" s="753"/>
      <c r="D290" s="429"/>
    </row>
    <row r="291" spans="1:5" ht="13.8" outlineLevel="1" thickBot="1" x14ac:dyDescent="0.3">
      <c r="B291" s="752"/>
      <c r="C291" s="753"/>
      <c r="D291" s="429"/>
    </row>
    <row r="292" spans="1:5" ht="13.8" thickBot="1" x14ac:dyDescent="0.3">
      <c r="B292" s="712" t="s">
        <v>44</v>
      </c>
      <c r="C292" s="713"/>
      <c r="D292" s="402">
        <f>SUM(D286:D291)</f>
        <v>0</v>
      </c>
    </row>
    <row r="293" spans="1:5" ht="13.8" thickBot="1" x14ac:dyDescent="0.3">
      <c r="B293" s="715" t="s">
        <v>45</v>
      </c>
      <c r="C293" s="716"/>
      <c r="D293" s="496"/>
    </row>
    <row r="294" spans="1:5" ht="13.5" customHeight="1" x14ac:dyDescent="0.25"/>
    <row r="301" spans="1:5" ht="13.8" thickBot="1" x14ac:dyDescent="0.3"/>
    <row r="302" spans="1:5" ht="40.200000000000003" thickBot="1" x14ac:dyDescent="0.3">
      <c r="A302" s="367"/>
      <c r="B302" s="737" t="s">
        <v>1261</v>
      </c>
      <c r="C302" s="738"/>
      <c r="D302" s="393" t="s">
        <v>1262</v>
      </c>
      <c r="E302" s="390" t="s">
        <v>1000</v>
      </c>
    </row>
    <row r="303" spans="1:5" outlineLevel="1" x14ac:dyDescent="0.25">
      <c r="B303" s="751"/>
      <c r="C303" s="740"/>
      <c r="D303" s="428"/>
    </row>
    <row r="304" spans="1:5" outlineLevel="1" x14ac:dyDescent="0.25">
      <c r="B304" s="752"/>
      <c r="C304" s="753"/>
      <c r="D304" s="429"/>
    </row>
    <row r="305" spans="1:6" outlineLevel="1" x14ac:dyDescent="0.25">
      <c r="B305" s="752"/>
      <c r="C305" s="753"/>
      <c r="D305" s="429"/>
    </row>
    <row r="306" spans="1:6" outlineLevel="1" x14ac:dyDescent="0.25">
      <c r="B306" s="752"/>
      <c r="C306" s="753"/>
      <c r="D306" s="429"/>
    </row>
    <row r="307" spans="1:6" outlineLevel="1" x14ac:dyDescent="0.25">
      <c r="B307" s="752"/>
      <c r="C307" s="753"/>
      <c r="D307" s="429"/>
    </row>
    <row r="308" spans="1:6" ht="13.8" outlineLevel="1" thickBot="1" x14ac:dyDescent="0.3">
      <c r="B308" s="752"/>
      <c r="C308" s="753"/>
      <c r="D308" s="429"/>
    </row>
    <row r="309" spans="1:6" ht="13.8" thickBot="1" x14ac:dyDescent="0.3">
      <c r="B309" s="754" t="s">
        <v>44</v>
      </c>
      <c r="C309" s="755"/>
      <c r="D309" s="402">
        <f>SUM(D303:D308)</f>
        <v>0</v>
      </c>
    </row>
    <row r="310" spans="1:6" ht="13.8" thickBot="1" x14ac:dyDescent="0.3">
      <c r="B310" s="715" t="s">
        <v>45</v>
      </c>
      <c r="C310" s="716"/>
      <c r="D310" s="496"/>
    </row>
    <row r="312" spans="1:6" x14ac:dyDescent="0.25">
      <c r="B312" s="443"/>
      <c r="C312" s="443"/>
      <c r="D312" s="444"/>
    </row>
    <row r="313" spans="1:6" x14ac:dyDescent="0.25">
      <c r="B313" s="443"/>
      <c r="C313" s="443"/>
      <c r="D313" s="444"/>
    </row>
    <row r="314" spans="1:6" x14ac:dyDescent="0.25">
      <c r="B314" s="443"/>
      <c r="C314" s="443"/>
      <c r="D314" s="444"/>
    </row>
    <row r="315" spans="1:6" x14ac:dyDescent="0.25">
      <c r="B315" s="443"/>
      <c r="C315" s="443"/>
      <c r="D315" s="444"/>
    </row>
    <row r="316" spans="1:6" x14ac:dyDescent="0.25">
      <c r="B316" s="443"/>
      <c r="C316" s="443"/>
      <c r="D316" s="444"/>
    </row>
    <row r="317" spans="1:6" ht="26.4" x14ac:dyDescent="0.25">
      <c r="A317" s="448"/>
      <c r="B317" s="777" t="s">
        <v>1272</v>
      </c>
      <c r="C317" s="777"/>
      <c r="D317" s="445" t="s">
        <v>1245</v>
      </c>
      <c r="E317" s="445" t="s">
        <v>1246</v>
      </c>
      <c r="F317" s="445" t="s">
        <v>1217</v>
      </c>
    </row>
    <row r="318" spans="1:6" x14ac:dyDescent="0.25">
      <c r="B318" s="773"/>
      <c r="C318" s="773"/>
      <c r="D318" s="419"/>
      <c r="E318" s="446"/>
      <c r="F318" s="447">
        <f>E318*D318</f>
        <v>0</v>
      </c>
    </row>
    <row r="319" spans="1:6" x14ac:dyDescent="0.25">
      <c r="B319" s="773"/>
      <c r="C319" s="773"/>
      <c r="D319" s="419"/>
      <c r="E319" s="446"/>
      <c r="F319" s="447">
        <f t="shared" ref="F319:F323" si="16">E319*D319</f>
        <v>0</v>
      </c>
    </row>
    <row r="320" spans="1:6" x14ac:dyDescent="0.25">
      <c r="B320" s="773"/>
      <c r="C320" s="773"/>
      <c r="D320" s="419"/>
      <c r="E320" s="446"/>
      <c r="F320" s="447">
        <f t="shared" si="16"/>
        <v>0</v>
      </c>
    </row>
    <row r="321" spans="2:6" ht="13.5" customHeight="1" x14ac:dyDescent="0.25">
      <c r="B321" s="773"/>
      <c r="C321" s="773"/>
      <c r="D321" s="419"/>
      <c r="E321" s="446"/>
      <c r="F321" s="447">
        <f t="shared" si="16"/>
        <v>0</v>
      </c>
    </row>
    <row r="322" spans="2:6" x14ac:dyDescent="0.25">
      <c r="B322" s="773"/>
      <c r="C322" s="773"/>
      <c r="D322" s="419"/>
      <c r="E322" s="446"/>
      <c r="F322" s="447">
        <f t="shared" si="16"/>
        <v>0</v>
      </c>
    </row>
    <row r="323" spans="2:6" ht="13.8" thickBot="1" x14ac:dyDescent="0.3">
      <c r="B323" s="773"/>
      <c r="C323" s="773"/>
      <c r="D323" s="419"/>
      <c r="E323" s="446"/>
      <c r="F323" s="447">
        <f t="shared" si="16"/>
        <v>0</v>
      </c>
    </row>
    <row r="324" spans="2:6" ht="13.8" thickBot="1" x14ac:dyDescent="0.3">
      <c r="B324" s="774" t="s">
        <v>44</v>
      </c>
      <c r="C324" s="775"/>
      <c r="D324" s="775"/>
      <c r="E324" s="776"/>
      <c r="F324" s="402">
        <f>ROUND(SUM(F318:F323),0)</f>
        <v>0</v>
      </c>
    </row>
    <row r="325" spans="2:6" ht="13.8" thickBot="1" x14ac:dyDescent="0.3">
      <c r="B325" s="778" t="s">
        <v>45</v>
      </c>
      <c r="C325" s="779"/>
      <c r="D325" s="779"/>
      <c r="E325" s="779"/>
      <c r="F325" s="497"/>
    </row>
    <row r="340" spans="1:13" ht="13.8" thickBot="1" x14ac:dyDescent="0.3"/>
    <row r="341" spans="1:13" ht="42" customHeight="1" thickBot="1" x14ac:dyDescent="0.3">
      <c r="A341" s="367"/>
      <c r="B341" s="737" t="s">
        <v>1263</v>
      </c>
      <c r="C341" s="738"/>
      <c r="D341" s="393" t="s">
        <v>1217</v>
      </c>
      <c r="E341" s="390" t="s">
        <v>1000</v>
      </c>
      <c r="F341" s="737" t="s">
        <v>1264</v>
      </c>
      <c r="G341" s="738"/>
      <c r="H341" s="393" t="s">
        <v>1217</v>
      </c>
      <c r="I341" s="390" t="s">
        <v>1000</v>
      </c>
      <c r="J341" s="737" t="s">
        <v>1265</v>
      </c>
      <c r="K341" s="738"/>
      <c r="L341" s="393" t="s">
        <v>1217</v>
      </c>
      <c r="M341" s="390" t="s">
        <v>1000</v>
      </c>
    </row>
    <row r="342" spans="1:13" outlineLevel="1" x14ac:dyDescent="0.25">
      <c r="B342" s="751"/>
      <c r="C342" s="740"/>
      <c r="D342" s="428"/>
      <c r="F342" s="751"/>
      <c r="G342" s="740"/>
      <c r="H342" s="428"/>
      <c r="J342" s="751"/>
      <c r="K342" s="740"/>
      <c r="L342" s="428"/>
    </row>
    <row r="343" spans="1:13" outlineLevel="1" x14ac:dyDescent="0.25">
      <c r="B343" s="752"/>
      <c r="C343" s="753"/>
      <c r="D343" s="429"/>
      <c r="F343" s="752"/>
      <c r="G343" s="753"/>
      <c r="H343" s="429"/>
      <c r="J343" s="752"/>
      <c r="K343" s="753"/>
      <c r="L343" s="429"/>
    </row>
    <row r="344" spans="1:13" outlineLevel="1" x14ac:dyDescent="0.25">
      <c r="B344" s="752"/>
      <c r="C344" s="753"/>
      <c r="D344" s="429"/>
      <c r="F344" s="752"/>
      <c r="G344" s="753"/>
      <c r="H344" s="429"/>
      <c r="J344" s="752"/>
      <c r="K344" s="753"/>
      <c r="L344" s="429"/>
    </row>
    <row r="345" spans="1:13" outlineLevel="1" x14ac:dyDescent="0.25">
      <c r="A345" s="366">
        <v>2380</v>
      </c>
      <c r="B345" s="752"/>
      <c r="C345" s="753"/>
      <c r="D345" s="429"/>
      <c r="F345" s="752"/>
      <c r="G345" s="753"/>
      <c r="H345" s="429"/>
      <c r="J345" s="752"/>
      <c r="K345" s="753"/>
      <c r="L345" s="429"/>
    </row>
    <row r="346" spans="1:13" outlineLevel="1" x14ac:dyDescent="0.25">
      <c r="B346" s="752"/>
      <c r="C346" s="753"/>
      <c r="D346" s="429"/>
      <c r="F346" s="752"/>
      <c r="G346" s="753"/>
      <c r="H346" s="429"/>
      <c r="J346" s="752"/>
      <c r="K346" s="753"/>
      <c r="L346" s="429"/>
    </row>
    <row r="347" spans="1:13" ht="13.5" customHeight="1" outlineLevel="1" thickBot="1" x14ac:dyDescent="0.3">
      <c r="B347" s="752"/>
      <c r="C347" s="753"/>
      <c r="D347" s="429"/>
      <c r="F347" s="752"/>
      <c r="G347" s="753"/>
      <c r="H347" s="429"/>
      <c r="J347" s="782"/>
      <c r="K347" s="753"/>
      <c r="L347" s="429"/>
    </row>
    <row r="348" spans="1:13" ht="13.8" thickBot="1" x14ac:dyDescent="0.3">
      <c r="B348" s="754" t="s">
        <v>44</v>
      </c>
      <c r="C348" s="755"/>
      <c r="D348" s="402">
        <f>ROUND(SUM(D342:D347),0)</f>
        <v>0</v>
      </c>
      <c r="F348" s="754" t="s">
        <v>44</v>
      </c>
      <c r="G348" s="755"/>
      <c r="H348" s="402">
        <f>ROUND(SUM(H342:H347),0)</f>
        <v>0</v>
      </c>
      <c r="J348" s="780" t="s">
        <v>44</v>
      </c>
      <c r="K348" s="781"/>
      <c r="L348" s="402">
        <f>ROUND(SUM(L342:L347),0)</f>
        <v>0</v>
      </c>
    </row>
    <row r="349" spans="1:13" ht="13.8" thickBot="1" x14ac:dyDescent="0.3">
      <c r="B349" s="715" t="s">
        <v>45</v>
      </c>
      <c r="C349" s="716"/>
      <c r="D349" s="496"/>
      <c r="F349" s="715" t="s">
        <v>45</v>
      </c>
      <c r="G349" s="716"/>
      <c r="H349" s="496"/>
      <c r="J349" s="715" t="s">
        <v>45</v>
      </c>
      <c r="K349" s="716"/>
      <c r="L349" s="496"/>
    </row>
    <row r="350" spans="1:13" x14ac:dyDescent="0.25">
      <c r="B350" s="443"/>
      <c r="C350" s="443"/>
      <c r="D350" s="444"/>
      <c r="F350" s="443"/>
      <c r="G350" s="443"/>
      <c r="H350" s="444"/>
      <c r="J350" s="443"/>
      <c r="K350" s="443"/>
      <c r="L350" s="444"/>
    </row>
    <row r="351" spans="1:13" ht="13.8" thickBot="1" x14ac:dyDescent="0.3">
      <c r="B351" s="443"/>
    </row>
    <row r="352" spans="1:13" ht="48" customHeight="1" thickBot="1" x14ac:dyDescent="0.3">
      <c r="B352" s="737" t="s">
        <v>1266</v>
      </c>
      <c r="C352" s="738"/>
      <c r="D352" s="393" t="s">
        <v>1217</v>
      </c>
      <c r="E352" s="390" t="s">
        <v>1000</v>
      </c>
      <c r="F352" s="737" t="s">
        <v>1267</v>
      </c>
      <c r="G352" s="738"/>
      <c r="H352" s="393" t="s">
        <v>1217</v>
      </c>
      <c r="I352" s="390" t="s">
        <v>1000</v>
      </c>
      <c r="J352" s="737" t="s">
        <v>1268</v>
      </c>
      <c r="K352" s="738"/>
      <c r="L352" s="393" t="s">
        <v>1217</v>
      </c>
    </row>
    <row r="353" spans="1:12" x14ac:dyDescent="0.25">
      <c r="B353" s="751"/>
      <c r="C353" s="740"/>
      <c r="D353" s="428"/>
      <c r="F353" s="751"/>
      <c r="G353" s="740"/>
      <c r="H353" s="428"/>
      <c r="J353" s="751"/>
      <c r="K353" s="740"/>
      <c r="L353" s="428"/>
    </row>
    <row r="354" spans="1:12" x14ac:dyDescent="0.25">
      <c r="B354" s="752"/>
      <c r="C354" s="753"/>
      <c r="D354" s="429"/>
      <c r="F354" s="752"/>
      <c r="G354" s="753"/>
      <c r="H354" s="429"/>
      <c r="J354" s="752"/>
      <c r="K354" s="753"/>
      <c r="L354" s="429"/>
    </row>
    <row r="355" spans="1:12" ht="13.5" customHeight="1" x14ac:dyDescent="0.25">
      <c r="B355" s="752"/>
      <c r="C355" s="753"/>
      <c r="D355" s="429"/>
      <c r="F355" s="752"/>
      <c r="G355" s="753"/>
      <c r="H355" s="429"/>
      <c r="J355" s="752"/>
      <c r="K355" s="753"/>
      <c r="L355" s="429"/>
    </row>
    <row r="356" spans="1:12" outlineLevel="1" x14ac:dyDescent="0.25">
      <c r="B356" s="752"/>
      <c r="C356" s="753"/>
      <c r="D356" s="429"/>
      <c r="F356" s="752"/>
      <c r="G356" s="753"/>
      <c r="H356" s="429"/>
      <c r="J356" s="752"/>
      <c r="K356" s="753"/>
      <c r="L356" s="429"/>
    </row>
    <row r="357" spans="1:12" outlineLevel="1" x14ac:dyDescent="0.25">
      <c r="B357" s="752"/>
      <c r="C357" s="753"/>
      <c r="D357" s="429"/>
      <c r="F357" s="752"/>
      <c r="G357" s="753"/>
      <c r="H357" s="429"/>
      <c r="J357" s="752"/>
      <c r="K357" s="753"/>
      <c r="L357" s="429"/>
    </row>
    <row r="358" spans="1:12" ht="13.8" outlineLevel="1" thickBot="1" x14ac:dyDescent="0.3">
      <c r="B358" s="752"/>
      <c r="C358" s="753"/>
      <c r="D358" s="429"/>
      <c r="F358" s="752"/>
      <c r="G358" s="753"/>
      <c r="H358" s="429"/>
      <c r="J358" s="782"/>
      <c r="K358" s="753"/>
      <c r="L358" s="429"/>
    </row>
    <row r="359" spans="1:12" ht="13.8" outlineLevel="1" thickBot="1" x14ac:dyDescent="0.3">
      <c r="B359" s="754" t="s">
        <v>44</v>
      </c>
      <c r="C359" s="755"/>
      <c r="D359" s="402">
        <f>ROUND(SUM(D353:D358),0)</f>
        <v>0</v>
      </c>
      <c r="F359" s="754" t="s">
        <v>44</v>
      </c>
      <c r="G359" s="755"/>
      <c r="H359" s="402">
        <f>ROUND(SUM(H353:H358),0)</f>
        <v>0</v>
      </c>
      <c r="J359" s="780" t="s">
        <v>44</v>
      </c>
      <c r="K359" s="781"/>
      <c r="L359" s="402">
        <f>ROUND(SUM(L353:L358),0)</f>
        <v>0</v>
      </c>
    </row>
    <row r="360" spans="1:12" ht="13.8" outlineLevel="1" thickBot="1" x14ac:dyDescent="0.3">
      <c r="B360" s="715" t="s">
        <v>45</v>
      </c>
      <c r="C360" s="716"/>
      <c r="D360" s="496"/>
      <c r="E360" s="443"/>
      <c r="F360" s="715" t="s">
        <v>45</v>
      </c>
      <c r="G360" s="716"/>
      <c r="H360" s="496"/>
      <c r="I360" s="443"/>
      <c r="J360" s="715" t="s">
        <v>45</v>
      </c>
      <c r="K360" s="716"/>
      <c r="L360" s="496"/>
    </row>
    <row r="361" spans="1:12" ht="13.8" thickBot="1" x14ac:dyDescent="0.3">
      <c r="B361" s="443"/>
      <c r="C361" s="443"/>
      <c r="D361" s="443"/>
      <c r="E361" s="443"/>
      <c r="F361" s="443"/>
      <c r="G361" s="443"/>
      <c r="H361" s="443"/>
      <c r="I361" s="443"/>
      <c r="J361" s="443"/>
      <c r="K361" s="443"/>
      <c r="L361" s="443"/>
    </row>
    <row r="362" spans="1:12" ht="37.5" customHeight="1" thickBot="1" x14ac:dyDescent="0.3">
      <c r="A362" s="367"/>
      <c r="B362" s="737" t="s">
        <v>1269</v>
      </c>
      <c r="C362" s="738"/>
      <c r="D362" s="393" t="s">
        <v>1217</v>
      </c>
      <c r="E362" s="390" t="s">
        <v>1000</v>
      </c>
      <c r="F362" s="443"/>
      <c r="G362" s="443"/>
      <c r="H362" s="443"/>
      <c r="I362" s="443"/>
      <c r="J362" s="443"/>
      <c r="K362" s="443"/>
      <c r="L362" s="443"/>
    </row>
    <row r="363" spans="1:12" x14ac:dyDescent="0.25">
      <c r="B363" s="751"/>
      <c r="C363" s="740"/>
      <c r="D363" s="428"/>
      <c r="E363" s="443"/>
      <c r="F363" s="443"/>
      <c r="G363" s="443"/>
      <c r="H363" s="443"/>
      <c r="I363" s="443"/>
      <c r="J363" s="443"/>
      <c r="K363" s="443"/>
      <c r="L363" s="443"/>
    </row>
    <row r="364" spans="1:12" x14ac:dyDescent="0.25">
      <c r="B364" s="752"/>
      <c r="C364" s="753"/>
      <c r="D364" s="429"/>
      <c r="E364" s="443"/>
      <c r="F364" s="443"/>
      <c r="G364" s="443"/>
      <c r="H364" s="443"/>
      <c r="I364" s="443"/>
      <c r="J364" s="443"/>
      <c r="K364" s="443"/>
      <c r="L364" s="443"/>
    </row>
    <row r="365" spans="1:12" x14ac:dyDescent="0.25">
      <c r="B365" s="752"/>
      <c r="C365" s="753"/>
      <c r="D365" s="429"/>
      <c r="E365" s="443"/>
      <c r="F365" s="443"/>
      <c r="G365" s="443"/>
      <c r="H365" s="443"/>
      <c r="I365" s="443"/>
      <c r="J365" s="443"/>
      <c r="K365" s="443"/>
      <c r="L365" s="443"/>
    </row>
    <row r="366" spans="1:12" x14ac:dyDescent="0.25">
      <c r="B366" s="752"/>
      <c r="C366" s="753"/>
      <c r="D366" s="429"/>
      <c r="E366" s="443"/>
      <c r="F366" s="443"/>
      <c r="G366" s="443"/>
      <c r="H366" s="443"/>
      <c r="I366" s="443"/>
      <c r="J366" s="443"/>
      <c r="K366" s="443"/>
      <c r="L366" s="443"/>
    </row>
    <row r="367" spans="1:12" x14ac:dyDescent="0.25">
      <c r="B367" s="752"/>
      <c r="C367" s="753"/>
      <c r="D367" s="429"/>
      <c r="E367" s="443"/>
      <c r="F367" s="443"/>
      <c r="G367" s="443"/>
      <c r="H367" s="443"/>
      <c r="I367" s="443"/>
      <c r="J367" s="443"/>
      <c r="K367" s="443"/>
      <c r="L367" s="443"/>
    </row>
    <row r="368" spans="1:12" ht="13.8" thickBot="1" x14ac:dyDescent="0.3">
      <c r="B368" s="782" t="s">
        <v>1270</v>
      </c>
      <c r="C368" s="753"/>
      <c r="D368" s="429">
        <f>3%*'1. Presupuesto General'!C46</f>
        <v>0</v>
      </c>
      <c r="E368" s="443"/>
      <c r="F368" s="443"/>
      <c r="G368" s="443"/>
      <c r="H368" s="443"/>
      <c r="I368" s="443"/>
      <c r="J368" s="443"/>
      <c r="K368" s="443"/>
      <c r="L368" s="443"/>
    </row>
    <row r="369" spans="1:12" ht="13.8" thickBot="1" x14ac:dyDescent="0.3">
      <c r="B369" s="780" t="s">
        <v>44</v>
      </c>
      <c r="C369" s="781"/>
      <c r="D369" s="402">
        <f>ROUND(SUM(D363:D368),0)</f>
        <v>0</v>
      </c>
      <c r="E369" s="443"/>
      <c r="F369" s="443"/>
      <c r="G369" s="443"/>
      <c r="H369" s="443"/>
      <c r="I369" s="443"/>
      <c r="J369" s="443"/>
      <c r="K369" s="443"/>
      <c r="L369" s="443"/>
    </row>
    <row r="370" spans="1:12" ht="13.8" thickBot="1" x14ac:dyDescent="0.3">
      <c r="B370" s="715" t="s">
        <v>45</v>
      </c>
      <c r="C370" s="716"/>
      <c r="D370" s="496"/>
      <c r="E370" s="443"/>
      <c r="F370" s="443"/>
      <c r="G370" s="443"/>
      <c r="H370" s="443"/>
      <c r="I370" s="443"/>
      <c r="J370" s="443"/>
      <c r="K370" s="443"/>
      <c r="L370" s="443"/>
    </row>
    <row r="371" spans="1:12" x14ac:dyDescent="0.25">
      <c r="B371" s="443"/>
      <c r="C371" s="443"/>
      <c r="D371" s="443"/>
      <c r="E371" s="443"/>
      <c r="F371" s="443"/>
      <c r="G371" s="443"/>
      <c r="H371" s="443"/>
      <c r="I371" s="443"/>
      <c r="J371" s="443"/>
      <c r="K371" s="443"/>
      <c r="L371" s="443"/>
    </row>
    <row r="375" spans="1:12" ht="13.8" thickBot="1" x14ac:dyDescent="0.3"/>
    <row r="376" spans="1:12" ht="37.5" customHeight="1" thickBot="1" x14ac:dyDescent="0.3">
      <c r="A376" s="367"/>
      <c r="B376" s="737" t="s">
        <v>1271</v>
      </c>
      <c r="C376" s="738"/>
      <c r="D376" s="393" t="s">
        <v>1217</v>
      </c>
      <c r="E376" s="390" t="s">
        <v>1000</v>
      </c>
    </row>
    <row r="377" spans="1:12" x14ac:dyDescent="0.25">
      <c r="B377" s="751"/>
      <c r="C377" s="740"/>
      <c r="D377" s="428"/>
    </row>
    <row r="378" spans="1:12" x14ac:dyDescent="0.25">
      <c r="B378" s="752"/>
      <c r="C378" s="753"/>
      <c r="D378" s="429"/>
    </row>
    <row r="379" spans="1:12" x14ac:dyDescent="0.25">
      <c r="B379" s="752"/>
      <c r="C379" s="753"/>
      <c r="D379" s="429"/>
    </row>
    <row r="380" spans="1:12" x14ac:dyDescent="0.25">
      <c r="B380" s="752"/>
      <c r="C380" s="753"/>
      <c r="D380" s="429"/>
    </row>
    <row r="381" spans="1:12" x14ac:dyDescent="0.25">
      <c r="B381" s="752"/>
      <c r="C381" s="753"/>
      <c r="D381" s="429"/>
    </row>
    <row r="382" spans="1:12" ht="13.8" thickBot="1" x14ac:dyDescent="0.3">
      <c r="B382" s="752"/>
      <c r="C382" s="753"/>
      <c r="D382" s="429"/>
    </row>
    <row r="383" spans="1:12" ht="13.8" thickBot="1" x14ac:dyDescent="0.3">
      <c r="B383" s="423" t="s">
        <v>44</v>
      </c>
      <c r="C383" s="424"/>
      <c r="D383" s="402">
        <f>ROUND(SUM(D377:D382),0)</f>
        <v>0</v>
      </c>
    </row>
    <row r="384" spans="1:12" ht="13.8" thickBot="1" x14ac:dyDescent="0.3">
      <c r="B384" s="715" t="s">
        <v>45</v>
      </c>
      <c r="C384" s="716"/>
      <c r="D384" s="496"/>
    </row>
  </sheetData>
  <sheetProtection selectLockedCells="1"/>
  <mergeCells count="278">
    <mergeCell ref="B384:C384"/>
    <mergeCell ref="B201:E201"/>
    <mergeCell ref="B216:E216"/>
    <mergeCell ref="B230:F230"/>
    <mergeCell ref="B246:C246"/>
    <mergeCell ref="B261:E261"/>
    <mergeCell ref="B276:C276"/>
    <mergeCell ref="B293:C293"/>
    <mergeCell ref="B310:C310"/>
    <mergeCell ref="B380:C380"/>
    <mergeCell ref="B381:C381"/>
    <mergeCell ref="B382:C382"/>
    <mergeCell ref="B368:C368"/>
    <mergeCell ref="B369:C369"/>
    <mergeCell ref="B376:C376"/>
    <mergeCell ref="B377:C377"/>
    <mergeCell ref="B378:C378"/>
    <mergeCell ref="B362:C362"/>
    <mergeCell ref="B363:C363"/>
    <mergeCell ref="B364:C364"/>
    <mergeCell ref="B365:C365"/>
    <mergeCell ref="B366:C366"/>
    <mergeCell ref="B367:C367"/>
    <mergeCell ref="B379:C379"/>
    <mergeCell ref="J360:K360"/>
    <mergeCell ref="B140:E140"/>
    <mergeCell ref="B156:C156"/>
    <mergeCell ref="B139:E139"/>
    <mergeCell ref="B147:C147"/>
    <mergeCell ref="B148:C148"/>
    <mergeCell ref="B149:C149"/>
    <mergeCell ref="B150:C150"/>
    <mergeCell ref="B133:C133"/>
    <mergeCell ref="B134:C134"/>
    <mergeCell ref="B135:C135"/>
    <mergeCell ref="B136:C136"/>
    <mergeCell ref="B137:C137"/>
    <mergeCell ref="B138:C138"/>
    <mergeCell ref="B352:C352"/>
    <mergeCell ref="F352:G352"/>
    <mergeCell ref="J352:K352"/>
    <mergeCell ref="B347:C347"/>
    <mergeCell ref="F347:G347"/>
    <mergeCell ref="J347:K347"/>
    <mergeCell ref="B348:C348"/>
    <mergeCell ref="F348:G348"/>
    <mergeCell ref="J348:K348"/>
    <mergeCell ref="B349:C349"/>
    <mergeCell ref="B370:C370"/>
    <mergeCell ref="B355:C355"/>
    <mergeCell ref="F355:G355"/>
    <mergeCell ref="J355:K355"/>
    <mergeCell ref="B356:C356"/>
    <mergeCell ref="F356:G356"/>
    <mergeCell ref="J356:K356"/>
    <mergeCell ref="B359:C359"/>
    <mergeCell ref="F353:G353"/>
    <mergeCell ref="J353:K353"/>
    <mergeCell ref="B354:C354"/>
    <mergeCell ref="F354:G354"/>
    <mergeCell ref="J354:K354"/>
    <mergeCell ref="B353:C353"/>
    <mergeCell ref="F359:G359"/>
    <mergeCell ref="J359:K359"/>
    <mergeCell ref="B357:C357"/>
    <mergeCell ref="F357:G357"/>
    <mergeCell ref="J357:K357"/>
    <mergeCell ref="B358:C358"/>
    <mergeCell ref="F358:G358"/>
    <mergeCell ref="J358:K358"/>
    <mergeCell ref="B360:C360"/>
    <mergeCell ref="F360:G360"/>
    <mergeCell ref="F349:G349"/>
    <mergeCell ref="J349:K349"/>
    <mergeCell ref="F345:G345"/>
    <mergeCell ref="J345:K345"/>
    <mergeCell ref="B346:C346"/>
    <mergeCell ref="F346:G346"/>
    <mergeCell ref="J346:K346"/>
    <mergeCell ref="B343:C343"/>
    <mergeCell ref="F343:G343"/>
    <mergeCell ref="J343:K343"/>
    <mergeCell ref="B344:C344"/>
    <mergeCell ref="F344:G344"/>
    <mergeCell ref="J344:K344"/>
    <mergeCell ref="B345:C345"/>
    <mergeCell ref="F341:G341"/>
    <mergeCell ref="J341:K341"/>
    <mergeCell ref="B342:C342"/>
    <mergeCell ref="F342:G342"/>
    <mergeCell ref="J342:K342"/>
    <mergeCell ref="B305:C305"/>
    <mergeCell ref="B306:C306"/>
    <mergeCell ref="B307:C307"/>
    <mergeCell ref="B308:C308"/>
    <mergeCell ref="B309:C309"/>
    <mergeCell ref="B323:C323"/>
    <mergeCell ref="B324:E324"/>
    <mergeCell ref="B317:C317"/>
    <mergeCell ref="B318:C318"/>
    <mergeCell ref="B319:C319"/>
    <mergeCell ref="B320:C320"/>
    <mergeCell ref="B321:C321"/>
    <mergeCell ref="B322:C322"/>
    <mergeCell ref="B341:C341"/>
    <mergeCell ref="B325:E325"/>
    <mergeCell ref="B291:C291"/>
    <mergeCell ref="B292:C292"/>
    <mergeCell ref="B302:C302"/>
    <mergeCell ref="B303:C303"/>
    <mergeCell ref="B304:C304"/>
    <mergeCell ref="B285:C285"/>
    <mergeCell ref="B286:C286"/>
    <mergeCell ref="B287:C287"/>
    <mergeCell ref="B288:C288"/>
    <mergeCell ref="B289:C289"/>
    <mergeCell ref="B290:C290"/>
    <mergeCell ref="B271:C271"/>
    <mergeCell ref="B272:C272"/>
    <mergeCell ref="B273:C273"/>
    <mergeCell ref="B274:C274"/>
    <mergeCell ref="B275:C275"/>
    <mergeCell ref="B259:C259"/>
    <mergeCell ref="B260:E260"/>
    <mergeCell ref="B268:C268"/>
    <mergeCell ref="B269:C269"/>
    <mergeCell ref="B270:C270"/>
    <mergeCell ref="B253:C253"/>
    <mergeCell ref="B254:C254"/>
    <mergeCell ref="B255:C255"/>
    <mergeCell ref="B256:C256"/>
    <mergeCell ref="B257:C257"/>
    <mergeCell ref="B258:C258"/>
    <mergeCell ref="B242:C242"/>
    <mergeCell ref="B243:C243"/>
    <mergeCell ref="B244:C244"/>
    <mergeCell ref="B245:C245"/>
    <mergeCell ref="B252:C252"/>
    <mergeCell ref="B237:C237"/>
    <mergeCell ref="B238:C238"/>
    <mergeCell ref="B239:C239"/>
    <mergeCell ref="B240:C240"/>
    <mergeCell ref="B241:C241"/>
    <mergeCell ref="B224:C224"/>
    <mergeCell ref="B225:C225"/>
    <mergeCell ref="B226:C226"/>
    <mergeCell ref="B227:C227"/>
    <mergeCell ref="B228:C228"/>
    <mergeCell ref="B229:F229"/>
    <mergeCell ref="B213:C213"/>
    <mergeCell ref="B214:C214"/>
    <mergeCell ref="B215:E215"/>
    <mergeCell ref="B222:C222"/>
    <mergeCell ref="B223:C223"/>
    <mergeCell ref="B207:C207"/>
    <mergeCell ref="B208:C208"/>
    <mergeCell ref="B209:C209"/>
    <mergeCell ref="B210:C210"/>
    <mergeCell ref="B211:C211"/>
    <mergeCell ref="B212:C212"/>
    <mergeCell ref="B196:C196"/>
    <mergeCell ref="B197:C197"/>
    <mergeCell ref="B198:C198"/>
    <mergeCell ref="B199:C199"/>
    <mergeCell ref="B200:E200"/>
    <mergeCell ref="B186:D186"/>
    <mergeCell ref="B192:C192"/>
    <mergeCell ref="B193:C193"/>
    <mergeCell ref="B194:C194"/>
    <mergeCell ref="B195:C195"/>
    <mergeCell ref="B187:D187"/>
    <mergeCell ref="B180:D180"/>
    <mergeCell ref="B181:D181"/>
    <mergeCell ref="B182:D182"/>
    <mergeCell ref="B183:D183"/>
    <mergeCell ref="B184:D184"/>
    <mergeCell ref="B185:D185"/>
    <mergeCell ref="B168:C168"/>
    <mergeCell ref="B169:C169"/>
    <mergeCell ref="B170:E170"/>
    <mergeCell ref="B178:D178"/>
    <mergeCell ref="B179:D179"/>
    <mergeCell ref="B171:E171"/>
    <mergeCell ref="B162:C162"/>
    <mergeCell ref="B163:C163"/>
    <mergeCell ref="B164:C164"/>
    <mergeCell ref="B165:C165"/>
    <mergeCell ref="B166:C166"/>
    <mergeCell ref="B167:C167"/>
    <mergeCell ref="B151:C151"/>
    <mergeCell ref="B152:C152"/>
    <mergeCell ref="B153:C153"/>
    <mergeCell ref="B154:C154"/>
    <mergeCell ref="B155:C155"/>
    <mergeCell ref="B131:C131"/>
    <mergeCell ref="B132:C132"/>
    <mergeCell ref="C111:E111"/>
    <mergeCell ref="C112:E112"/>
    <mergeCell ref="C116:E116"/>
    <mergeCell ref="C117:E117"/>
    <mergeCell ref="C118:E118"/>
    <mergeCell ref="C119:E119"/>
    <mergeCell ref="C105:E105"/>
    <mergeCell ref="C106:E106"/>
    <mergeCell ref="C107:E107"/>
    <mergeCell ref="C108:E108"/>
    <mergeCell ref="C109:E109"/>
    <mergeCell ref="C110:E110"/>
    <mergeCell ref="B113:H113"/>
    <mergeCell ref="B114:H114"/>
    <mergeCell ref="B124:H124"/>
    <mergeCell ref="B125:H125"/>
    <mergeCell ref="C120:E120"/>
    <mergeCell ref="C121:E121"/>
    <mergeCell ref="C122:E122"/>
    <mergeCell ref="C123:E123"/>
    <mergeCell ref="B76:G76"/>
    <mergeCell ref="B85:F85"/>
    <mergeCell ref="B101:C101"/>
    <mergeCell ref="D101:E101"/>
    <mergeCell ref="B103:C103"/>
    <mergeCell ref="D103:I103"/>
    <mergeCell ref="B62:D62"/>
    <mergeCell ref="B63:D63"/>
    <mergeCell ref="B64:D64"/>
    <mergeCell ref="B65:D65"/>
    <mergeCell ref="B66:D66"/>
    <mergeCell ref="B67:D67"/>
    <mergeCell ref="B68:F68"/>
    <mergeCell ref="B69:F69"/>
    <mergeCell ref="B86:F86"/>
    <mergeCell ref="B34:H34"/>
    <mergeCell ref="L37:R37"/>
    <mergeCell ref="L38:R38"/>
    <mergeCell ref="L39:R39"/>
    <mergeCell ref="B41:G41"/>
    <mergeCell ref="B61:G61"/>
    <mergeCell ref="B58:F58"/>
    <mergeCell ref="B59:F59"/>
    <mergeCell ref="L17:R17"/>
    <mergeCell ref="L18:S18"/>
    <mergeCell ref="B31:H31"/>
    <mergeCell ref="B32:H32"/>
    <mergeCell ref="B33:H33"/>
    <mergeCell ref="L33:S33"/>
    <mergeCell ref="B5:I5"/>
    <mergeCell ref="L5:S5"/>
    <mergeCell ref="H3:H4"/>
    <mergeCell ref="I3:I4"/>
    <mergeCell ref="L3:L4"/>
    <mergeCell ref="M3:M4"/>
    <mergeCell ref="N3:N4"/>
    <mergeCell ref="O3:O4"/>
    <mergeCell ref="I15:I16"/>
    <mergeCell ref="B13:H13"/>
    <mergeCell ref="L13:S13"/>
    <mergeCell ref="B14:I14"/>
    <mergeCell ref="B15:B16"/>
    <mergeCell ref="C15:C16"/>
    <mergeCell ref="D15:D16"/>
    <mergeCell ref="E15:E16"/>
    <mergeCell ref="F15:F16"/>
    <mergeCell ref="G15:G16"/>
    <mergeCell ref="H15:H16"/>
    <mergeCell ref="B1:I1"/>
    <mergeCell ref="L1:S1"/>
    <mergeCell ref="B2:I2"/>
    <mergeCell ref="L2:S2"/>
    <mergeCell ref="B3:B4"/>
    <mergeCell ref="C3:C4"/>
    <mergeCell ref="D3:D4"/>
    <mergeCell ref="E3:E4"/>
    <mergeCell ref="F3:F4"/>
    <mergeCell ref="G3:G4"/>
    <mergeCell ref="P3:P4"/>
    <mergeCell ref="Q3:Q4"/>
    <mergeCell ref="R3:R4"/>
    <mergeCell ref="S3:S4"/>
  </mergeCells>
  <conditionalFormatting sqref="H78:H85">
    <cfRule type="cellIs" dxfId="3" priority="1" operator="equal">
      <formula>FALSE</formula>
    </cfRule>
  </conditionalFormatting>
  <dataValidations disablePrompts="1" count="5">
    <dataValidation allowBlank="1" showInputMessage="1" showErrorMessage="1" prompt="Si el contratista no es estudiante dejar en blanco." sqref="D43:D57" xr:uid="{00000000-0002-0000-0200-000000000000}"/>
    <dataValidation allowBlank="1" showInputMessage="1" showErrorMessage="1" prompt="Valores de mercado, sin rebajar del valor integral (incluyendo factor prestacional) del valor hora del salario del docente." sqref="H6:H12 H17:H30" xr:uid="{00000000-0002-0000-0200-000001000000}"/>
    <dataValidation allowBlank="1" showInputMessage="1" showErrorMessage="1" prompt="TC: Tiempo Completo_x000a_E: Exclusiva_x000a_C: Cátedra" sqref="D6:D12 D17:D30" xr:uid="{00000000-0002-0000-0200-000002000000}"/>
    <dataValidation allowBlank="1" showInputMessage="1" showErrorMessage="1" promptTitle="Valores Máximos Semanales" prompt="Dedicación Exclusiva 16_x000a_Tiempo Completo 20_x000a_Cátedra 40" sqref="F17:F30" xr:uid="{00000000-0002-0000-0200-000003000000}"/>
    <dataValidation operator="lessThan" allowBlank="1" showInputMessage="1" showErrorMessage="1" promptTitle="Valores Máximos Semanales" prompt="Dedicación Exclusiva 16_x000a_Tiempo Completo 20_x000a_Cátedra 40" sqref="G31" xr:uid="{00000000-0002-0000-0200-000004000000}"/>
  </dataValidations>
  <hyperlinks>
    <hyperlink ref="J34" location="'1. Presupuesto General'!A43" display="Volver" xr:uid="{00000000-0004-0000-0200-000000000000}"/>
    <hyperlink ref="H76" location="'1. Presupuesto General'!A43" display="Volver" xr:uid="{00000000-0004-0000-0200-000001000000}"/>
    <hyperlink ref="J105" location="'1. Presupuesto General'!A43" display="Volver" xr:uid="{00000000-0004-0000-0200-000002000000}"/>
    <hyperlink ref="J124" location="'1. Presupuesto General'!A43" display="Volver" xr:uid="{00000000-0004-0000-0200-000003000000}"/>
    <hyperlink ref="G131" location="'1. Presupuesto General'!A43" display="Volver" xr:uid="{00000000-0004-0000-0200-000004000000}"/>
    <hyperlink ref="G162" location="'1. Presupuesto General'!A43" display="Volver" xr:uid="{00000000-0004-0000-0200-000005000000}"/>
    <hyperlink ref="F178" location="'1. Presupuesto General'!A43" display="Volver" xr:uid="{00000000-0004-0000-0200-000006000000}"/>
    <hyperlink ref="G192" location="'1. Presupuesto General'!A43" display="Volver" xr:uid="{00000000-0004-0000-0200-000007000000}"/>
    <hyperlink ref="G207" location="'1. Presupuesto General'!A43" display="Volver" xr:uid="{00000000-0004-0000-0200-000008000000}"/>
    <hyperlink ref="H222" location="'1. Presupuesto General'!A43" display="Volver" xr:uid="{00000000-0004-0000-0200-000009000000}"/>
    <hyperlink ref="E237" location="'1. Presupuesto General'!A43" display="Volver" xr:uid="{00000000-0004-0000-0200-00000A000000}"/>
    <hyperlink ref="G252" location="'1. Presupuesto General'!A43" display="Volver" xr:uid="{00000000-0004-0000-0200-00000B000000}"/>
    <hyperlink ref="E268" location="'1. Presupuesto General'!A43" display="Volver" xr:uid="{00000000-0004-0000-0200-00000C000000}"/>
    <hyperlink ref="E285" location="'1. Presupuesto General'!A43" display="Volver" xr:uid="{00000000-0004-0000-0200-00000D000000}"/>
    <hyperlink ref="E302" location="'1. Presupuesto General'!A43" display="Volver" xr:uid="{00000000-0004-0000-0200-00000E000000}"/>
    <hyperlink ref="M341" location="'1. Presupuesto General'!A43" display="Volver" xr:uid="{00000000-0004-0000-0200-00000F000000}"/>
    <hyperlink ref="H41" location="'1. Presupuesto General'!A43" display="Volver" xr:uid="{00000000-0004-0000-0200-000010000000}"/>
    <hyperlink ref="E341" location="'1. Presupuesto General'!A61" display="Volver" xr:uid="{00000000-0004-0000-0200-000011000000}"/>
    <hyperlink ref="I341" location="'1. Presupuesto General'!A61" display="Volver" xr:uid="{00000000-0004-0000-0200-000012000000}"/>
    <hyperlink ref="E376" location="'1. Presupuesto General'!A61" display="Volver" xr:uid="{00000000-0004-0000-0200-000013000000}"/>
    <hyperlink ref="E352" location="'1. Presupuesto General'!A61" display="Volver" xr:uid="{00000000-0004-0000-0200-000014000000}"/>
    <hyperlink ref="I352" location="'1. Presupuesto General'!A61" display="Volver" xr:uid="{00000000-0004-0000-0200-000015000000}"/>
    <hyperlink ref="E362" location="'1. Presupuesto General'!A61" display="Volver" xr:uid="{00000000-0004-0000-0200-000016000000}"/>
    <hyperlink ref="E147" location="'1. Presupuesto General'!A43" display="Volver" xr:uid="{00000000-0004-0000-0200-000017000000}"/>
  </hyperlinks>
  <pageMargins left="0.75" right="0.75" top="1" bottom="1" header="0" footer="0"/>
  <pageSetup scale="92" orientation="landscape" r:id="rId1"/>
  <headerFooter alignWithMargins="0"/>
  <drawing r:id="rId2"/>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00000000-0002-0000-0200-000005000000}">
          <x14:formula1>
            <xm:f>Códigos!$A$892:$A$893</xm:f>
          </x14:formula1>
          <xm:sqref>D78:D84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6" tint="0.59999389629810485"/>
  </sheetPr>
  <dimension ref="B1:K25"/>
  <sheetViews>
    <sheetView showGridLines="0" workbookViewId="0">
      <selection activeCell="C21" sqref="C21:D21"/>
    </sheetView>
  </sheetViews>
  <sheetFormatPr baseColWidth="10" defaultColWidth="8.44140625" defaultRowHeight="14.4" x14ac:dyDescent="0.3"/>
  <cols>
    <col min="1" max="1" width="3.109375" style="325" customWidth="1"/>
    <col min="2" max="2" width="28.44140625" style="325" bestFit="1" customWidth="1"/>
    <col min="3" max="3" width="19.109375" style="325" customWidth="1"/>
    <col min="4" max="4" width="38.88671875" style="327" customWidth="1"/>
    <col min="5" max="5" width="26.109375" style="325" customWidth="1"/>
    <col min="6" max="6" width="8.44140625" style="325"/>
    <col min="7" max="7" width="8.44140625" style="326"/>
    <col min="8" max="16384" width="8.44140625" style="325"/>
  </cols>
  <sheetData>
    <row r="1" spans="2:11" x14ac:dyDescent="0.3">
      <c r="B1" s="795" t="s">
        <v>1123</v>
      </c>
      <c r="C1" s="795"/>
      <c r="D1" s="795"/>
      <c r="G1" s="325"/>
    </row>
    <row r="2" spans="2:11" ht="23.25" customHeight="1" x14ac:dyDescent="0.3">
      <c r="B2" s="795"/>
      <c r="C2" s="795"/>
      <c r="D2" s="795"/>
      <c r="E2" s="326"/>
      <c r="F2" s="326"/>
      <c r="H2" s="326"/>
    </row>
    <row r="3" spans="2:11" ht="9.75" customHeight="1" thickBot="1" x14ac:dyDescent="0.35">
      <c r="E3" s="326"/>
      <c r="F3" s="326"/>
      <c r="H3" s="326"/>
    </row>
    <row r="4" spans="2:11" ht="30" customHeight="1" x14ac:dyDescent="0.3">
      <c r="B4" s="328" t="s">
        <v>1124</v>
      </c>
      <c r="C4" s="338" t="s">
        <v>1125</v>
      </c>
      <c r="D4" s="342" t="s">
        <v>1126</v>
      </c>
      <c r="E4" s="326"/>
      <c r="F4" s="326"/>
      <c r="H4" s="326"/>
      <c r="I4" s="326"/>
      <c r="J4" s="326"/>
      <c r="K4" s="326"/>
    </row>
    <row r="5" spans="2:11" ht="30" customHeight="1" x14ac:dyDescent="0.3">
      <c r="B5" s="329" t="s">
        <v>1127</v>
      </c>
      <c r="C5" s="339">
        <v>0.05</v>
      </c>
      <c r="D5" s="343" t="s">
        <v>1158</v>
      </c>
      <c r="E5" s="326"/>
      <c r="F5" s="326"/>
      <c r="H5" s="326"/>
      <c r="I5" s="326"/>
      <c r="J5" s="326"/>
      <c r="K5" s="330"/>
    </row>
    <row r="6" spans="2:11" ht="30" customHeight="1" x14ac:dyDescent="0.3">
      <c r="B6" s="329" t="s">
        <v>1128</v>
      </c>
      <c r="C6" s="339">
        <v>0.1</v>
      </c>
      <c r="D6" s="343" t="s">
        <v>1165</v>
      </c>
      <c r="E6" s="326"/>
      <c r="F6" s="326"/>
      <c r="H6" s="326"/>
      <c r="I6" s="326"/>
      <c r="J6" s="326"/>
      <c r="K6" s="330"/>
    </row>
    <row r="7" spans="2:11" ht="30" customHeight="1" x14ac:dyDescent="0.3">
      <c r="B7" s="329" t="s">
        <v>1129</v>
      </c>
      <c r="C7" s="339">
        <v>0.3</v>
      </c>
      <c r="D7" s="344" t="s">
        <v>1160</v>
      </c>
      <c r="E7" s="326"/>
      <c r="F7" s="326"/>
      <c r="H7" s="326"/>
      <c r="I7" s="326"/>
      <c r="J7" s="326"/>
      <c r="K7" s="330"/>
    </row>
    <row r="8" spans="2:11" ht="30" customHeight="1" x14ac:dyDescent="0.3">
      <c r="B8" s="329" t="s">
        <v>1130</v>
      </c>
      <c r="C8" s="339">
        <v>0.3</v>
      </c>
      <c r="D8" s="344" t="s">
        <v>1161</v>
      </c>
      <c r="E8" s="326"/>
      <c r="F8" s="326"/>
      <c r="H8" s="326"/>
      <c r="I8" s="326"/>
      <c r="J8" s="326"/>
      <c r="K8" s="330"/>
    </row>
    <row r="9" spans="2:11" ht="30" customHeight="1" x14ac:dyDescent="0.3">
      <c r="B9" s="329" t="s">
        <v>1131</v>
      </c>
      <c r="C9" s="340">
        <v>0.05</v>
      </c>
      <c r="D9" s="344" t="s">
        <v>1155</v>
      </c>
      <c r="E9" s="326"/>
      <c r="F9" s="326"/>
      <c r="H9" s="326"/>
      <c r="I9" s="326"/>
      <c r="J9" s="326"/>
      <c r="K9" s="330"/>
    </row>
    <row r="10" spans="2:11" ht="30" customHeight="1" x14ac:dyDescent="0.3">
      <c r="B10" s="329" t="s">
        <v>1132</v>
      </c>
      <c r="C10" s="340">
        <v>0.1</v>
      </c>
      <c r="D10" s="344" t="s">
        <v>1156</v>
      </c>
      <c r="E10" s="326"/>
      <c r="F10" s="326"/>
      <c r="H10" s="326"/>
      <c r="I10" s="326"/>
      <c r="J10" s="326"/>
      <c r="K10" s="326"/>
    </row>
    <row r="11" spans="2:11" ht="30" customHeight="1" thickBot="1" x14ac:dyDescent="0.35">
      <c r="B11" s="331" t="s">
        <v>1133</v>
      </c>
      <c r="C11" s="341">
        <v>0.1</v>
      </c>
      <c r="D11" s="345" t="s">
        <v>1157</v>
      </c>
      <c r="E11" s="326"/>
      <c r="F11" s="326"/>
      <c r="H11" s="326"/>
      <c r="I11" s="326"/>
      <c r="J11" s="326"/>
      <c r="K11" s="330"/>
    </row>
    <row r="12" spans="2:11" ht="15" thickBot="1" x14ac:dyDescent="0.35">
      <c r="I12" s="326"/>
      <c r="J12" s="326"/>
      <c r="K12" s="326"/>
    </row>
    <row r="13" spans="2:11" ht="30" customHeight="1" thickBot="1" x14ac:dyDescent="0.35">
      <c r="B13" s="332"/>
      <c r="C13" s="333" t="s">
        <v>1134</v>
      </c>
      <c r="D13" s="334" t="str">
        <f>IF(Parametros!D18&gt;70%,"ALTA",IF(Parametros!D18&gt;30%,"MEDIA","BAJA"))</f>
        <v>BAJA</v>
      </c>
      <c r="E13" s="326"/>
      <c r="F13" s="326"/>
      <c r="H13" s="326"/>
    </row>
    <row r="14" spans="2:11" x14ac:dyDescent="0.3">
      <c r="B14" s="796"/>
      <c r="C14" s="796"/>
      <c r="D14" s="796"/>
      <c r="E14" s="326"/>
      <c r="F14" s="326"/>
      <c r="H14" s="326"/>
    </row>
    <row r="15" spans="2:11" x14ac:dyDescent="0.3">
      <c r="B15" s="797" t="s">
        <v>1135</v>
      </c>
      <c r="C15" s="797"/>
      <c r="D15" s="797"/>
    </row>
    <row r="18" spans="2:4" ht="18.600000000000001" thickBot="1" x14ac:dyDescent="0.4">
      <c r="B18" s="798" t="s">
        <v>1136</v>
      </c>
      <c r="C18" s="798"/>
      <c r="D18" s="798"/>
    </row>
    <row r="19" spans="2:4" ht="16.8" x14ac:dyDescent="0.3">
      <c r="B19" s="335" t="s">
        <v>1137</v>
      </c>
      <c r="C19" s="793" t="s">
        <v>1138</v>
      </c>
      <c r="D19" s="794"/>
    </row>
    <row r="20" spans="2:4" x14ac:dyDescent="0.3">
      <c r="B20" s="337" t="s">
        <v>1289</v>
      </c>
      <c r="C20" s="791"/>
      <c r="D20" s="792"/>
    </row>
    <row r="21" spans="2:4" x14ac:dyDescent="0.3">
      <c r="B21" s="337"/>
      <c r="C21" s="791"/>
      <c r="D21" s="792"/>
    </row>
    <row r="22" spans="2:4" x14ac:dyDescent="0.3">
      <c r="B22" s="337"/>
      <c r="C22" s="791"/>
      <c r="D22" s="792"/>
    </row>
    <row r="23" spans="2:4" x14ac:dyDescent="0.3">
      <c r="B23" s="337"/>
      <c r="C23" s="791"/>
      <c r="D23" s="792"/>
    </row>
    <row r="24" spans="2:4" x14ac:dyDescent="0.3">
      <c r="B24" s="337"/>
      <c r="C24" s="791"/>
      <c r="D24" s="792"/>
    </row>
    <row r="25" spans="2:4" x14ac:dyDescent="0.3">
      <c r="B25" s="337"/>
      <c r="C25" s="791"/>
      <c r="D25" s="792"/>
    </row>
  </sheetData>
  <mergeCells count="11">
    <mergeCell ref="B1:D2"/>
    <mergeCell ref="B14:D14"/>
    <mergeCell ref="B15:D15"/>
    <mergeCell ref="B18:D18"/>
    <mergeCell ref="C24:D24"/>
    <mergeCell ref="C25:D25"/>
    <mergeCell ref="C19:D19"/>
    <mergeCell ref="C20:D20"/>
    <mergeCell ref="C21:D21"/>
    <mergeCell ref="C22:D22"/>
    <mergeCell ref="C23:D23"/>
  </mergeCells>
  <conditionalFormatting sqref="D13">
    <cfRule type="containsText" dxfId="2" priority="1" operator="containsText" text="ALTA">
      <formula>NOT(ISERROR(SEARCH("ALTA",D13)))</formula>
    </cfRule>
    <cfRule type="containsText" dxfId="1" priority="2" operator="containsText" text="MEDIA">
      <formula>NOT(ISERROR(SEARCH("MEDIA",D13)))</formula>
    </cfRule>
    <cfRule type="containsText" dxfId="0" priority="3" operator="containsText" text="BAJA">
      <formula>NOT(ISERROR(SEARCH("BAJA",D13)))</formula>
    </cfRule>
  </conditionalFormatting>
  <pageMargins left="0.7" right="0.7" top="0.75" bottom="0.75" header="0.3" footer="0.3"/>
  <pageSetup orientation="portrait" horizontalDpi="4294967293" r:id="rId1"/>
  <extLst>
    <ext xmlns:x14="http://schemas.microsoft.com/office/spreadsheetml/2009/9/main" uri="{CCE6A557-97BC-4b89-ADB6-D9C93CAAB3DF}">
      <x14:dataValidations xmlns:xm="http://schemas.microsoft.com/office/excel/2006/main" count="9">
        <x14:dataValidation type="list" allowBlank="1" showInputMessage="1" showErrorMessage="1" xr:uid="{00000000-0002-0000-0300-000000000000}">
          <x14:formula1>
            <xm:f>Parametros!$A$4:$A$7</xm:f>
          </x14:formula1>
          <xm:sqref>D5</xm:sqref>
        </x14:dataValidation>
        <x14:dataValidation type="list" allowBlank="1" showInputMessage="1" showErrorMessage="1" xr:uid="{00000000-0002-0000-0300-000001000000}">
          <x14:formula1>
            <xm:f>Parametros!$C$4:$C$6</xm:f>
          </x14:formula1>
          <xm:sqref>D6</xm:sqref>
        </x14:dataValidation>
        <x14:dataValidation type="list" allowBlank="1" showInputMessage="1" showErrorMessage="1" xr:uid="{00000000-0002-0000-0300-000002000000}">
          <x14:formula1>
            <xm:f>Parametros!$D$4:$D$6</xm:f>
          </x14:formula1>
          <xm:sqref>D7</xm:sqref>
        </x14:dataValidation>
        <x14:dataValidation type="list" allowBlank="1" showInputMessage="1" showErrorMessage="1" xr:uid="{00000000-0002-0000-0300-000003000000}">
          <x14:formula1>
            <xm:f>Parametros!$E$4:$E$6</xm:f>
          </x14:formula1>
          <xm:sqref>D8</xm:sqref>
        </x14:dataValidation>
        <x14:dataValidation type="list" allowBlank="1" showInputMessage="1" showErrorMessage="1" xr:uid="{00000000-0002-0000-0300-000004000000}">
          <x14:formula1>
            <xm:f>Parametros!$F$4:$F$6</xm:f>
          </x14:formula1>
          <xm:sqref>D9</xm:sqref>
        </x14:dataValidation>
        <x14:dataValidation type="list" allowBlank="1" showInputMessage="1" showErrorMessage="1" xr:uid="{00000000-0002-0000-0300-000005000000}">
          <x14:formula1>
            <xm:f>Parametros!$G$4:$G$6</xm:f>
          </x14:formula1>
          <xm:sqref>D10</xm:sqref>
        </x14:dataValidation>
        <x14:dataValidation type="list" allowBlank="1" showInputMessage="1" showErrorMessage="1" xr:uid="{00000000-0002-0000-0300-000006000000}">
          <x14:formula1>
            <xm:f>Parametros!$H$4:$H$6</xm:f>
          </x14:formula1>
          <xm:sqref>D11</xm:sqref>
        </x14:dataValidation>
        <x14:dataValidation type="list" allowBlank="1" showInputMessage="1" xr:uid="{00000000-0002-0000-0300-000007000000}">
          <x14:formula1>
            <xm:f>Parametros!$A$30:$A$36</xm:f>
          </x14:formula1>
          <xm:sqref>C20:D25</xm:sqref>
        </x14:dataValidation>
        <x14:dataValidation type="list" allowBlank="1" showInputMessage="1" showErrorMessage="1" xr:uid="{00000000-0002-0000-0300-000008000000}">
          <x14:formula1>
            <xm:f>Parametros!$A$22:$A$28</xm:f>
          </x14:formula1>
          <xm:sqref>B20:B26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U36"/>
  <sheetViews>
    <sheetView topLeftCell="A7" workbookViewId="0">
      <selection activeCell="A29" sqref="A29"/>
    </sheetView>
  </sheetViews>
  <sheetFormatPr baseColWidth="10" defaultColWidth="9.109375" defaultRowHeight="14.4" x14ac:dyDescent="0.3"/>
  <cols>
    <col min="1" max="1" width="28.44140625" style="285" customWidth="1"/>
    <col min="2" max="2" width="22.44140625" style="278" customWidth="1"/>
    <col min="3" max="3" width="19.88671875" style="278" customWidth="1"/>
    <col min="4" max="4" width="24.6640625" style="278" customWidth="1"/>
    <col min="5" max="5" width="33" style="278" customWidth="1"/>
    <col min="6" max="6" width="27.6640625" style="278" customWidth="1"/>
    <col min="7" max="7" width="35.109375" style="278" customWidth="1"/>
    <col min="8" max="8" width="19.6640625" style="278" customWidth="1"/>
    <col min="9" max="9" width="22" style="278" customWidth="1"/>
    <col min="10" max="10" width="12.5546875" style="278" customWidth="1"/>
    <col min="11" max="16384" width="9.109375" style="278"/>
  </cols>
  <sheetData>
    <row r="2" spans="1:21" ht="15" thickBot="1" x14ac:dyDescent="0.35">
      <c r="A2" s="277" t="s">
        <v>1143</v>
      </c>
    </row>
    <row r="3" spans="1:21" s="285" customFormat="1" ht="29.4" thickBot="1" x14ac:dyDescent="0.35">
      <c r="A3" s="279" t="s">
        <v>1144</v>
      </c>
      <c r="B3" s="280" t="s">
        <v>1145</v>
      </c>
      <c r="C3" s="281" t="s">
        <v>1146</v>
      </c>
      <c r="D3" s="282" t="s">
        <v>1147</v>
      </c>
      <c r="E3" s="282" t="s">
        <v>1130</v>
      </c>
      <c r="F3" s="283" t="s">
        <v>1148</v>
      </c>
      <c r="G3" s="282" t="s">
        <v>1149</v>
      </c>
      <c r="H3" s="283" t="s">
        <v>1150</v>
      </c>
      <c r="I3" s="284" t="s">
        <v>1145</v>
      </c>
    </row>
    <row r="4" spans="1:21" s="292" customFormat="1" x14ac:dyDescent="0.3">
      <c r="A4" s="286" t="s">
        <v>1151</v>
      </c>
      <c r="B4" s="287">
        <v>1</v>
      </c>
      <c r="C4" s="288" t="s">
        <v>1152</v>
      </c>
      <c r="D4" s="289" t="s">
        <v>1153</v>
      </c>
      <c r="E4" s="289" t="s">
        <v>1154</v>
      </c>
      <c r="F4" s="290" t="s">
        <v>1155</v>
      </c>
      <c r="G4" s="289" t="s">
        <v>1156</v>
      </c>
      <c r="H4" s="290" t="s">
        <v>1157</v>
      </c>
      <c r="I4" s="291">
        <v>1</v>
      </c>
    </row>
    <row r="5" spans="1:21" s="292" customFormat="1" ht="28.8" x14ac:dyDescent="0.3">
      <c r="A5" s="286" t="s">
        <v>1158</v>
      </c>
      <c r="B5" s="287">
        <v>3</v>
      </c>
      <c r="C5" s="288" t="s">
        <v>1159</v>
      </c>
      <c r="D5" s="289" t="s">
        <v>1160</v>
      </c>
      <c r="E5" s="289" t="s">
        <v>1161</v>
      </c>
      <c r="F5" s="290" t="s">
        <v>1162</v>
      </c>
      <c r="G5" s="289" t="s">
        <v>1163</v>
      </c>
      <c r="H5" s="290" t="s">
        <v>1163</v>
      </c>
      <c r="I5" s="291">
        <v>3</v>
      </c>
    </row>
    <row r="6" spans="1:21" s="292" customFormat="1" ht="15" thickBot="1" x14ac:dyDescent="0.35">
      <c r="A6" s="286" t="s">
        <v>1164</v>
      </c>
      <c r="B6" s="287">
        <v>4</v>
      </c>
      <c r="C6" s="293" t="s">
        <v>1165</v>
      </c>
      <c r="D6" s="294" t="s">
        <v>1166</v>
      </c>
      <c r="E6" s="294" t="s">
        <v>1167</v>
      </c>
      <c r="F6" s="295" t="s">
        <v>1168</v>
      </c>
      <c r="G6" s="294" t="s">
        <v>1169</v>
      </c>
      <c r="H6" s="295" t="s">
        <v>1169</v>
      </c>
      <c r="I6" s="296">
        <v>5</v>
      </c>
    </row>
    <row r="7" spans="1:21" s="285" customFormat="1" ht="15" thickBot="1" x14ac:dyDescent="0.35">
      <c r="A7" s="297" t="s">
        <v>1170</v>
      </c>
      <c r="B7" s="298">
        <v>5</v>
      </c>
    </row>
    <row r="8" spans="1:21" s="285" customFormat="1" x14ac:dyDescent="0.3">
      <c r="B8" s="299"/>
      <c r="C8" s="300"/>
      <c r="D8" s="300"/>
      <c r="E8" s="300"/>
      <c r="F8" s="300"/>
      <c r="G8" s="300"/>
      <c r="H8" s="300"/>
      <c r="I8" s="300"/>
    </row>
    <row r="9" spans="1:21" ht="15" thickBot="1" x14ac:dyDescent="0.35">
      <c r="B9" s="285"/>
      <c r="C9" s="285"/>
    </row>
    <row r="10" spans="1:21" ht="29.4" thickBot="1" x14ac:dyDescent="0.35">
      <c r="A10" s="301" t="s">
        <v>1126</v>
      </c>
      <c r="B10" s="302" t="s">
        <v>1171</v>
      </c>
      <c r="C10" s="302" t="s">
        <v>1172</v>
      </c>
      <c r="D10" s="303" t="s">
        <v>1173</v>
      </c>
      <c r="E10" s="304"/>
      <c r="F10" s="305"/>
      <c r="G10" s="305"/>
      <c r="M10" s="305"/>
      <c r="N10" s="305"/>
      <c r="O10" s="305"/>
      <c r="P10" s="305"/>
      <c r="Q10" s="305"/>
      <c r="R10" s="305"/>
      <c r="S10" s="305"/>
      <c r="T10" s="305"/>
      <c r="U10" s="305"/>
    </row>
    <row r="11" spans="1:21" x14ac:dyDescent="0.3">
      <c r="A11" s="306" t="str">
        <f>+A3</f>
        <v>Tipo de proyecto</v>
      </c>
      <c r="B11" s="307">
        <f>VLOOKUP('2. Complejidad Proyectos'!D5,Parametros!A3:B7,2,FALSE)</f>
        <v>3</v>
      </c>
      <c r="C11" s="308">
        <f>+((B11-$B$4)/($B$7-$B$4))^2</f>
        <v>0.25</v>
      </c>
      <c r="D11" s="309">
        <f>'2. Complejidad Proyectos'!C5*C11</f>
        <v>1.2500000000000001E-2</v>
      </c>
      <c r="E11" s="307"/>
      <c r="F11" s="305"/>
      <c r="G11" s="305"/>
      <c r="M11" s="305"/>
      <c r="N11" s="305"/>
      <c r="O11" s="305"/>
      <c r="P11" s="305"/>
      <c r="Q11" s="305"/>
      <c r="R11" s="305"/>
      <c r="S11" s="305"/>
      <c r="T11" s="305"/>
      <c r="U11" s="305"/>
    </row>
    <row r="12" spans="1:21" x14ac:dyDescent="0.3">
      <c r="A12" s="306" t="str">
        <f>+C3</f>
        <v xml:space="preserve">Tiempo </v>
      </c>
      <c r="B12" s="307">
        <f>VLOOKUP('2. Complejidad Proyectos'!D6,Parametros!C3:I6,7,FALSE)</f>
        <v>5</v>
      </c>
      <c r="C12" s="308">
        <f t="shared" ref="C12:C17" si="0">+((B12-$I$4)/($I$6-$I$4))^2</f>
        <v>1</v>
      </c>
      <c r="D12" s="309">
        <f>'2. Complejidad Proyectos'!C6*C12</f>
        <v>0.1</v>
      </c>
      <c r="E12" s="307"/>
      <c r="F12" s="305"/>
      <c r="G12" s="305"/>
      <c r="M12" s="305"/>
      <c r="N12" s="305"/>
      <c r="O12" s="305"/>
      <c r="P12" s="305"/>
      <c r="Q12" s="305"/>
      <c r="R12" s="305"/>
      <c r="S12" s="305"/>
      <c r="T12" s="305"/>
      <c r="U12" s="305"/>
    </row>
    <row r="13" spans="1:21" x14ac:dyDescent="0.3">
      <c r="A13" s="306" t="str">
        <f>+D3</f>
        <v>Número de personas involucradas</v>
      </c>
      <c r="B13" s="307">
        <f>VLOOKUP('2. Complejidad Proyectos'!D7,Parametros!D3:I6,6,FALSE)</f>
        <v>3</v>
      </c>
      <c r="C13" s="308">
        <f t="shared" si="0"/>
        <v>0.25</v>
      </c>
      <c r="D13" s="309">
        <f>'2. Complejidad Proyectos'!C7*C13</f>
        <v>7.4999999999999997E-2</v>
      </c>
      <c r="E13" s="307"/>
      <c r="F13" s="305"/>
      <c r="G13" s="305"/>
      <c r="M13" s="305"/>
      <c r="N13" s="305"/>
      <c r="O13" s="305"/>
      <c r="P13" s="305"/>
      <c r="Q13" s="305"/>
      <c r="R13" s="305"/>
      <c r="S13" s="305"/>
      <c r="T13" s="305"/>
      <c r="U13" s="305"/>
    </row>
    <row r="14" spans="1:21" x14ac:dyDescent="0.3">
      <c r="A14" s="310" t="s">
        <v>1130</v>
      </c>
      <c r="B14" s="307">
        <f>VLOOKUP('2. Complejidad Proyectos'!D8,Parametros!E3:I6,5,FALSE)</f>
        <v>3</v>
      </c>
      <c r="C14" s="308">
        <f t="shared" si="0"/>
        <v>0.25</v>
      </c>
      <c r="D14" s="309">
        <f>'2. Complejidad Proyectos'!C8*C14</f>
        <v>7.4999999999999997E-2</v>
      </c>
      <c r="E14" s="307"/>
      <c r="F14" s="305"/>
      <c r="G14" s="305"/>
      <c r="M14" s="305"/>
      <c r="N14" s="305"/>
      <c r="O14" s="305"/>
      <c r="P14" s="305"/>
      <c r="Q14" s="305"/>
      <c r="R14" s="305"/>
      <c r="S14" s="305"/>
      <c r="T14" s="305"/>
      <c r="U14" s="305"/>
    </row>
    <row r="15" spans="1:21" x14ac:dyDescent="0.3">
      <c r="A15" s="311" t="str">
        <f>+F3</f>
        <v>Número de Actores Involucrados</v>
      </c>
      <c r="B15" s="307">
        <f>VLOOKUP('2. Complejidad Proyectos'!D9,Parametros!F3:I6,4,FALSE)</f>
        <v>1</v>
      </c>
      <c r="C15" s="308">
        <f t="shared" si="0"/>
        <v>0</v>
      </c>
      <c r="D15" s="309">
        <f>'2. Complejidad Proyectos'!C9*C15</f>
        <v>0</v>
      </c>
      <c r="E15" s="307"/>
      <c r="F15" s="305"/>
      <c r="G15" s="305"/>
      <c r="M15" s="305"/>
      <c r="N15" s="305"/>
      <c r="O15" s="305"/>
      <c r="P15" s="305"/>
      <c r="Q15" s="305"/>
      <c r="R15" s="305"/>
      <c r="S15" s="305"/>
      <c r="T15" s="305"/>
      <c r="U15" s="305"/>
    </row>
    <row r="16" spans="1:21" x14ac:dyDescent="0.3">
      <c r="A16" s="311" t="str">
        <f>+G3</f>
        <v>Presupuesto</v>
      </c>
      <c r="B16" s="312">
        <f>VLOOKUP('2. Complejidad Proyectos'!D10,Parametros!G3:I6,3,FALSE)</f>
        <v>1</v>
      </c>
      <c r="C16" s="308">
        <f t="shared" si="0"/>
        <v>0</v>
      </c>
      <c r="D16" s="309">
        <f>'2. Complejidad Proyectos'!C10*C16</f>
        <v>0</v>
      </c>
      <c r="E16" s="312"/>
      <c r="M16" s="305"/>
      <c r="N16" s="305"/>
      <c r="O16" s="305"/>
      <c r="P16" s="305"/>
      <c r="Q16" s="305"/>
      <c r="R16" s="305"/>
      <c r="S16" s="305"/>
      <c r="T16" s="305"/>
      <c r="U16" s="305"/>
    </row>
    <row r="17" spans="1:21" ht="15" thickBot="1" x14ac:dyDescent="0.35">
      <c r="A17" s="313" t="str">
        <f>+H3</f>
        <v>Total contrapartida</v>
      </c>
      <c r="B17" s="314">
        <f>VLOOKUP('2. Complejidad Proyectos'!D11,Parametros!H3:I6,2,FALSE)</f>
        <v>1</v>
      </c>
      <c r="C17" s="315">
        <f t="shared" si="0"/>
        <v>0</v>
      </c>
      <c r="D17" s="309">
        <f>'2. Complejidad Proyectos'!C11*C17</f>
        <v>0</v>
      </c>
      <c r="E17" s="307"/>
      <c r="F17" s="305"/>
      <c r="G17" s="305"/>
      <c r="M17" s="305"/>
      <c r="N17" s="305"/>
      <c r="O17" s="305"/>
      <c r="P17" s="305"/>
      <c r="Q17" s="305"/>
      <c r="R17" s="305"/>
      <c r="S17" s="305"/>
      <c r="T17" s="305"/>
      <c r="U17" s="305"/>
    </row>
    <row r="18" spans="1:21" ht="18.600000000000001" thickBot="1" x14ac:dyDescent="0.4">
      <c r="B18" s="316"/>
      <c r="C18" s="317" t="s">
        <v>1174</v>
      </c>
      <c r="D18" s="318">
        <f>+SUM(D11:D17)</f>
        <v>0.26250000000000001</v>
      </c>
      <c r="E18" s="316"/>
      <c r="M18" s="305"/>
      <c r="N18" s="305"/>
      <c r="O18" s="305"/>
      <c r="P18" s="305"/>
      <c r="Q18" s="305"/>
      <c r="R18" s="305"/>
      <c r="S18" s="305"/>
      <c r="T18" s="305"/>
      <c r="U18" s="305"/>
    </row>
    <row r="19" spans="1:21" ht="16.8" x14ac:dyDescent="0.3">
      <c r="B19" s="319"/>
      <c r="E19" s="320"/>
      <c r="H19" s="321"/>
      <c r="I19" s="321"/>
      <c r="M19" s="305"/>
      <c r="N19" s="305"/>
      <c r="O19" s="305"/>
      <c r="P19" s="305"/>
      <c r="Q19" s="305"/>
      <c r="R19" s="305"/>
      <c r="S19" s="305"/>
      <c r="T19" s="305"/>
      <c r="U19" s="305"/>
    </row>
    <row r="20" spans="1:21" ht="16.8" x14ac:dyDescent="0.3">
      <c r="A20" s="277" t="s">
        <v>1136</v>
      </c>
      <c r="B20" s="319"/>
      <c r="E20" s="320"/>
      <c r="H20" s="321"/>
      <c r="I20" s="321"/>
      <c r="M20" s="305"/>
      <c r="N20" s="305"/>
      <c r="O20" s="305"/>
      <c r="P20" s="305"/>
      <c r="Q20" s="305"/>
      <c r="R20" s="305"/>
      <c r="S20" s="305"/>
      <c r="T20" s="305"/>
      <c r="U20" s="305"/>
    </row>
    <row r="21" spans="1:21" x14ac:dyDescent="0.3">
      <c r="A21" s="277" t="s">
        <v>1175</v>
      </c>
      <c r="B21" s="305"/>
      <c r="C21" s="305"/>
      <c r="G21" s="305"/>
      <c r="H21" s="322"/>
      <c r="I21" s="322"/>
      <c r="J21" s="305"/>
      <c r="K21" s="305"/>
      <c r="L21" s="305"/>
      <c r="M21" s="305"/>
      <c r="N21" s="305"/>
      <c r="O21" s="305"/>
      <c r="P21" s="305"/>
      <c r="Q21" s="305"/>
      <c r="R21" s="305"/>
      <c r="S21" s="305"/>
      <c r="T21" s="305"/>
      <c r="U21" s="305"/>
    </row>
    <row r="22" spans="1:21" x14ac:dyDescent="0.3">
      <c r="A22" s="285" t="s">
        <v>1176</v>
      </c>
      <c r="B22" s="305"/>
      <c r="C22" s="305"/>
      <c r="G22" s="305"/>
      <c r="H22" s="322"/>
      <c r="I22" s="322"/>
      <c r="J22" s="305"/>
      <c r="K22" s="305"/>
      <c r="L22" s="305"/>
      <c r="M22" s="305"/>
      <c r="N22" s="305"/>
      <c r="O22" s="305"/>
      <c r="P22" s="305"/>
      <c r="Q22" s="305"/>
      <c r="R22" s="305"/>
      <c r="S22" s="305"/>
      <c r="T22" s="305"/>
      <c r="U22" s="305"/>
    </row>
    <row r="23" spans="1:21" x14ac:dyDescent="0.3">
      <c r="A23" s="285" t="s">
        <v>1177</v>
      </c>
      <c r="B23" s="305"/>
      <c r="C23" s="305"/>
      <c r="D23" s="305"/>
      <c r="E23" s="305"/>
      <c r="F23" s="305"/>
      <c r="G23" s="305"/>
      <c r="H23" s="305"/>
      <c r="I23" s="305"/>
      <c r="J23" s="305"/>
      <c r="K23" s="305"/>
      <c r="L23" s="305"/>
      <c r="M23" s="305"/>
      <c r="N23" s="305"/>
      <c r="O23" s="305"/>
      <c r="P23" s="305"/>
      <c r="Q23" s="305"/>
      <c r="R23" s="305"/>
      <c r="S23" s="305"/>
      <c r="T23" s="305"/>
      <c r="U23" s="305"/>
    </row>
    <row r="24" spans="1:21" x14ac:dyDescent="0.3">
      <c r="A24" s="285" t="s">
        <v>1178</v>
      </c>
    </row>
    <row r="25" spans="1:21" x14ac:dyDescent="0.3">
      <c r="A25" s="285" t="s">
        <v>1179</v>
      </c>
    </row>
    <row r="26" spans="1:21" x14ac:dyDescent="0.3">
      <c r="A26" s="323" t="s">
        <v>1180</v>
      </c>
    </row>
    <row r="27" spans="1:21" x14ac:dyDescent="0.3">
      <c r="A27" s="323" t="s">
        <v>1181</v>
      </c>
    </row>
    <row r="28" spans="1:21" x14ac:dyDescent="0.3">
      <c r="A28" s="504" t="s">
        <v>1289</v>
      </c>
    </row>
    <row r="29" spans="1:21" x14ac:dyDescent="0.3">
      <c r="A29" s="324" t="s">
        <v>1182</v>
      </c>
    </row>
    <row r="30" spans="1:21" x14ac:dyDescent="0.3">
      <c r="A30" s="323" t="s">
        <v>1183</v>
      </c>
    </row>
    <row r="31" spans="1:21" x14ac:dyDescent="0.3">
      <c r="A31" s="323" t="s">
        <v>1184</v>
      </c>
    </row>
    <row r="32" spans="1:21" x14ac:dyDescent="0.3">
      <c r="A32" s="323" t="s">
        <v>1185</v>
      </c>
    </row>
    <row r="33" spans="1:1" x14ac:dyDescent="0.3">
      <c r="A33" s="323" t="s">
        <v>1186</v>
      </c>
    </row>
    <row r="34" spans="1:1" x14ac:dyDescent="0.3">
      <c r="A34" s="323" t="s">
        <v>1187</v>
      </c>
    </row>
    <row r="35" spans="1:1" x14ac:dyDescent="0.3">
      <c r="A35" s="323" t="s">
        <v>1188</v>
      </c>
    </row>
    <row r="36" spans="1:1" x14ac:dyDescent="0.3">
      <c r="A36" s="323" t="s">
        <v>1189</v>
      </c>
    </row>
  </sheetData>
  <pageMargins left="0.7" right="0.7" top="0.75" bottom="0.75" header="0.3" footer="0.3"/>
  <pageSetup orientation="portrait" horizontalDpi="4294967293"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23">
    <tabColor theme="8" tint="-0.249977111117893"/>
  </sheetPr>
  <dimension ref="A1:I83"/>
  <sheetViews>
    <sheetView zoomScaleNormal="100" workbookViewId="0">
      <selection activeCell="G5" sqref="G5"/>
    </sheetView>
  </sheetViews>
  <sheetFormatPr baseColWidth="10" defaultColWidth="11.44140625" defaultRowHeight="13.8" x14ac:dyDescent="0.25"/>
  <cols>
    <col min="1" max="1" width="37.6640625" style="186" customWidth="1"/>
    <col min="2" max="2" width="15.88671875" style="135" customWidth="1"/>
    <col min="3" max="3" width="17.5546875" style="135" customWidth="1"/>
    <col min="4" max="4" width="19.5546875" style="135" customWidth="1"/>
    <col min="5" max="5" width="11.6640625" style="135" customWidth="1"/>
    <col min="6" max="6" width="15.6640625" style="135" customWidth="1"/>
    <col min="7" max="7" width="16.44140625" style="135" customWidth="1"/>
    <col min="8" max="16384" width="11.44140625" style="134"/>
  </cols>
  <sheetData>
    <row r="1" spans="1:8" x14ac:dyDescent="0.25">
      <c r="A1" s="818"/>
      <c r="B1" s="821" t="s">
        <v>1089</v>
      </c>
      <c r="C1" s="822"/>
      <c r="D1" s="822"/>
      <c r="E1" s="822"/>
      <c r="F1" s="822"/>
      <c r="G1" s="618" t="s">
        <v>1299</v>
      </c>
    </row>
    <row r="2" spans="1:8" x14ac:dyDescent="0.25">
      <c r="A2" s="819"/>
      <c r="B2" s="823"/>
      <c r="C2" s="823"/>
      <c r="D2" s="823"/>
      <c r="E2" s="823"/>
      <c r="F2" s="823"/>
      <c r="G2" s="619"/>
    </row>
    <row r="3" spans="1:8" x14ac:dyDescent="0.25">
      <c r="A3" s="819"/>
      <c r="B3" s="823"/>
      <c r="C3" s="823"/>
      <c r="D3" s="823"/>
      <c r="E3" s="823"/>
      <c r="F3" s="823"/>
      <c r="G3" s="619"/>
    </row>
    <row r="4" spans="1:8" ht="14.4" thickBot="1" x14ac:dyDescent="0.3">
      <c r="A4" s="820"/>
      <c r="B4" s="824"/>
      <c r="C4" s="824"/>
      <c r="D4" s="824"/>
      <c r="E4" s="824"/>
      <c r="F4" s="824"/>
      <c r="G4" s="620"/>
    </row>
    <row r="5" spans="1:8" x14ac:dyDescent="0.25">
      <c r="A5" s="135"/>
    </row>
    <row r="6" spans="1:8" s="137" customFormat="1" ht="18" customHeight="1" thickBot="1" x14ac:dyDescent="0.35">
      <c r="A6" s="825" t="s">
        <v>56</v>
      </c>
      <c r="B6" s="825"/>
      <c r="C6" s="825"/>
      <c r="D6" s="825"/>
      <c r="E6" s="825"/>
      <c r="F6" s="826"/>
      <c r="G6" s="826"/>
    </row>
    <row r="7" spans="1:8" s="138" customFormat="1" ht="16.5" customHeight="1" thickBot="1" x14ac:dyDescent="0.3">
      <c r="A7" s="214">
        <f>+'1. Presupuesto General'!A9</f>
        <v>1</v>
      </c>
      <c r="B7" s="215">
        <f>+'1. Presupuesto General'!B9</f>
        <v>1</v>
      </c>
      <c r="C7" s="216">
        <f>+'1. Presupuesto General'!C9</f>
        <v>0</v>
      </c>
      <c r="D7" s="653" t="s">
        <v>68</v>
      </c>
      <c r="E7" s="653"/>
      <c r="F7" s="807"/>
      <c r="G7" s="808"/>
    </row>
    <row r="8" spans="1:8" s="138" customFormat="1" ht="33" customHeight="1" x14ac:dyDescent="0.25">
      <c r="A8" s="141" t="s">
        <v>57</v>
      </c>
      <c r="B8" s="809">
        <f>+'1. Presupuesto General'!B12</f>
        <v>0</v>
      </c>
      <c r="C8" s="809"/>
      <c r="D8" s="809"/>
      <c r="E8" s="809"/>
      <c r="F8" s="809"/>
      <c r="G8" s="810"/>
    </row>
    <row r="9" spans="1:8" s="138" customFormat="1" ht="18.75" customHeight="1" x14ac:dyDescent="0.25">
      <c r="A9" s="142" t="s">
        <v>120</v>
      </c>
      <c r="B9" s="811">
        <f>+'1. Presupuesto General'!B13</f>
        <v>0</v>
      </c>
      <c r="C9" s="811"/>
      <c r="D9" s="811"/>
      <c r="E9" s="811"/>
      <c r="F9" s="811"/>
      <c r="G9" s="812"/>
    </row>
    <row r="10" spans="1:8" s="138" customFormat="1" ht="18.75" customHeight="1" x14ac:dyDescent="0.25">
      <c r="A10" s="827" t="s">
        <v>110</v>
      </c>
      <c r="B10" s="828"/>
      <c r="C10" s="829"/>
      <c r="D10" s="829"/>
      <c r="E10" s="829"/>
      <c r="F10" s="829"/>
      <c r="G10" s="830"/>
    </row>
    <row r="11" spans="1:8" s="138" customFormat="1" ht="18.75" customHeight="1" x14ac:dyDescent="0.25">
      <c r="A11" s="142" t="s">
        <v>58</v>
      </c>
      <c r="B11" s="816">
        <f>+'1. Presupuesto General'!B16:C16</f>
        <v>0</v>
      </c>
      <c r="C11" s="816"/>
      <c r="D11" s="816"/>
      <c r="E11" s="816"/>
      <c r="F11" s="816"/>
      <c r="G11" s="817"/>
    </row>
    <row r="12" spans="1:8" s="138" customFormat="1" ht="21.75" customHeight="1" thickBot="1" x14ac:dyDescent="0.3">
      <c r="A12" s="188" t="s">
        <v>1073</v>
      </c>
      <c r="B12" s="813"/>
      <c r="C12" s="813"/>
      <c r="D12" s="814"/>
      <c r="E12" s="815" t="s">
        <v>1078</v>
      </c>
      <c r="F12" s="815"/>
      <c r="G12" s="252"/>
    </row>
    <row r="13" spans="1:8" s="138" customFormat="1" ht="27.75" customHeight="1" thickBot="1" x14ac:dyDescent="0.3">
      <c r="A13" s="189"/>
      <c r="B13" s="190"/>
      <c r="C13" s="191" t="s">
        <v>33</v>
      </c>
      <c r="D13" s="346" t="s">
        <v>94</v>
      </c>
      <c r="E13" s="192"/>
      <c r="F13" s="193" t="s">
        <v>60</v>
      </c>
      <c r="G13" s="194"/>
    </row>
    <row r="14" spans="1:8" s="137" customFormat="1" ht="14.4" thickBot="1" x14ac:dyDescent="0.3">
      <c r="A14" s="806" t="s">
        <v>47</v>
      </c>
      <c r="B14" s="806"/>
      <c r="C14" s="217">
        <f>+'1. Presupuesto General'!C46</f>
        <v>0</v>
      </c>
      <c r="D14" s="347"/>
      <c r="E14" s="195"/>
      <c r="F14" s="250">
        <f>D14-C14</f>
        <v>0</v>
      </c>
      <c r="G14" s="196"/>
    </row>
    <row r="15" spans="1:8" s="137" customFormat="1" x14ac:dyDescent="0.25">
      <c r="A15" s="806" t="s">
        <v>66</v>
      </c>
      <c r="B15" s="806"/>
      <c r="C15" s="125">
        <f>+SUM(C16:C40)</f>
        <v>0</v>
      </c>
      <c r="D15" s="355">
        <f>+SUM(D16:D40)</f>
        <v>0</v>
      </c>
      <c r="E15" s="197"/>
      <c r="F15" s="22">
        <f t="shared" ref="F15:F40" si="0">D15-C15</f>
        <v>0</v>
      </c>
      <c r="G15" s="157"/>
    </row>
    <row r="16" spans="1:8" s="137" customFormat="1" ht="12.75" customHeight="1" x14ac:dyDescent="0.3">
      <c r="A16" s="539" t="s">
        <v>1050</v>
      </c>
      <c r="B16" s="539"/>
      <c r="C16" s="124">
        <f>+'1. Presupuesto General'!C49</f>
        <v>0</v>
      </c>
      <c r="D16" s="356">
        <f>+'2. Presupuesto Detallado'!S38</f>
        <v>0</v>
      </c>
      <c r="E16" s="155"/>
      <c r="F16" s="22">
        <f t="shared" si="0"/>
        <v>0</v>
      </c>
      <c r="G16" s="156"/>
      <c r="H16" s="198"/>
    </row>
    <row r="17" spans="1:7" s="149" customFormat="1" ht="12.75" customHeight="1" x14ac:dyDescent="0.3">
      <c r="A17" s="539" t="s">
        <v>9</v>
      </c>
      <c r="B17" s="539"/>
      <c r="C17" s="124">
        <f>+'1. Presupuesto General'!C50</f>
        <v>0</v>
      </c>
      <c r="D17" s="357">
        <f>+'2. Presupuesto Detallado'!G59+'2. Presupuesto Detallado'!G69</f>
        <v>0</v>
      </c>
      <c r="E17" s="199"/>
      <c r="F17" s="22">
        <f t="shared" si="0"/>
        <v>0</v>
      </c>
      <c r="G17" s="160"/>
    </row>
    <row r="18" spans="1:7" s="149" customFormat="1" ht="12.75" customHeight="1" x14ac:dyDescent="0.3">
      <c r="A18" s="539" t="s">
        <v>1098</v>
      </c>
      <c r="B18" s="539"/>
      <c r="C18" s="124">
        <f>+'1. Presupuesto General'!C51</f>
        <v>0</v>
      </c>
      <c r="D18" s="357">
        <f>+'2. Presupuesto Detallado'!G86</f>
        <v>0</v>
      </c>
      <c r="E18" s="200"/>
      <c r="F18" s="22">
        <f t="shared" si="0"/>
        <v>0</v>
      </c>
      <c r="G18" s="160"/>
    </row>
    <row r="19" spans="1:7" s="149" customFormat="1" ht="12.75" customHeight="1" x14ac:dyDescent="0.3">
      <c r="A19" s="539" t="s">
        <v>10</v>
      </c>
      <c r="B19" s="539"/>
      <c r="C19" s="124">
        <f>+'1. Presupuesto General'!C52</f>
        <v>0</v>
      </c>
      <c r="D19" s="357">
        <f>+'2. Presupuesto Detallado'!I114+'2. Presupuesto Detallado'!I125</f>
        <v>0</v>
      </c>
      <c r="E19" s="201"/>
      <c r="F19" s="22">
        <f t="shared" si="0"/>
        <v>0</v>
      </c>
      <c r="G19" s="160"/>
    </row>
    <row r="20" spans="1:7" s="149" customFormat="1" ht="12.75" customHeight="1" x14ac:dyDescent="0.3">
      <c r="A20" s="539" t="s">
        <v>48</v>
      </c>
      <c r="B20" s="539"/>
      <c r="C20" s="124">
        <f>+'1. Presupuesto General'!C53</f>
        <v>0</v>
      </c>
      <c r="D20" s="357">
        <f>+'2. Presupuesto Detallado'!F140</f>
        <v>0</v>
      </c>
      <c r="E20" s="202"/>
      <c r="F20" s="22">
        <f t="shared" si="0"/>
        <v>0</v>
      </c>
      <c r="G20" s="160"/>
    </row>
    <row r="21" spans="1:7" s="149" customFormat="1" ht="12.75" customHeight="1" x14ac:dyDescent="0.3">
      <c r="A21" s="539" t="s">
        <v>1109</v>
      </c>
      <c r="B21" s="539"/>
      <c r="C21" s="124">
        <f>+'1. Presupuesto General'!C54</f>
        <v>0</v>
      </c>
      <c r="D21" s="357">
        <f>+'2. Presupuesto Detallado'!D156</f>
        <v>0</v>
      </c>
      <c r="E21" s="203"/>
      <c r="F21" s="22">
        <f t="shared" si="0"/>
        <v>0</v>
      </c>
      <c r="G21" s="160"/>
    </row>
    <row r="22" spans="1:7" s="149" customFormat="1" ht="12.75" customHeight="1" x14ac:dyDescent="0.3">
      <c r="A22" s="539" t="s">
        <v>13</v>
      </c>
      <c r="B22" s="539"/>
      <c r="C22" s="124">
        <f>+'1. Presupuesto General'!C55</f>
        <v>0</v>
      </c>
      <c r="D22" s="357">
        <f>+'2. Presupuesto Detallado'!F171</f>
        <v>0</v>
      </c>
      <c r="E22" s="203"/>
      <c r="F22" s="22">
        <f t="shared" si="0"/>
        <v>0</v>
      </c>
      <c r="G22" s="160"/>
    </row>
    <row r="23" spans="1:7" s="149" customFormat="1" ht="12.75" customHeight="1" x14ac:dyDescent="0.3">
      <c r="A23" s="539" t="s">
        <v>14</v>
      </c>
      <c r="B23" s="539"/>
      <c r="C23" s="124">
        <f>+'1. Presupuesto General'!C56</f>
        <v>0</v>
      </c>
      <c r="D23" s="357">
        <f>+'2. Presupuesto Detallado'!E187</f>
        <v>0</v>
      </c>
      <c r="E23" s="203"/>
      <c r="F23" s="22">
        <f t="shared" si="0"/>
        <v>0</v>
      </c>
      <c r="G23" s="160"/>
    </row>
    <row r="24" spans="1:7" s="149" customFormat="1" ht="12.75" customHeight="1" x14ac:dyDescent="0.3">
      <c r="A24" s="539" t="s">
        <v>15</v>
      </c>
      <c r="B24" s="539"/>
      <c r="C24" s="124">
        <f>+'1. Presupuesto General'!C57</f>
        <v>0</v>
      </c>
      <c r="D24" s="357">
        <f>+'2. Presupuesto Detallado'!F201</f>
        <v>0</v>
      </c>
      <c r="E24" s="203"/>
      <c r="F24" s="22">
        <f t="shared" si="0"/>
        <v>0</v>
      </c>
      <c r="G24" s="160"/>
    </row>
    <row r="25" spans="1:7" s="149" customFormat="1" ht="12.75" customHeight="1" x14ac:dyDescent="0.3">
      <c r="A25" s="539" t="s">
        <v>16</v>
      </c>
      <c r="B25" s="539"/>
      <c r="C25" s="124">
        <f>+'1. Presupuesto General'!C58</f>
        <v>0</v>
      </c>
      <c r="D25" s="357">
        <f>+'2. Presupuesto Detallado'!F216</f>
        <v>0</v>
      </c>
      <c r="E25" s="203"/>
      <c r="F25" s="22">
        <f t="shared" si="0"/>
        <v>0</v>
      </c>
      <c r="G25" s="160"/>
    </row>
    <row r="26" spans="1:7" s="149" customFormat="1" ht="12.75" customHeight="1" x14ac:dyDescent="0.3">
      <c r="A26" s="539" t="s">
        <v>17</v>
      </c>
      <c r="B26" s="539"/>
      <c r="C26" s="124">
        <f>+'1. Presupuesto General'!C59</f>
        <v>0</v>
      </c>
      <c r="D26" s="357">
        <f>+'2. Presupuesto Detallado'!G230</f>
        <v>0</v>
      </c>
      <c r="E26" s="203"/>
      <c r="F26" s="22">
        <f t="shared" si="0"/>
        <v>0</v>
      </c>
      <c r="G26" s="160"/>
    </row>
    <row r="27" spans="1:7" s="149" customFormat="1" ht="12.75" customHeight="1" x14ac:dyDescent="0.3">
      <c r="A27" s="539" t="s">
        <v>18</v>
      </c>
      <c r="B27" s="539"/>
      <c r="C27" s="124">
        <f>+'1. Presupuesto General'!C60</f>
        <v>0</v>
      </c>
      <c r="D27" s="357">
        <f>+'2. Presupuesto Detallado'!D246</f>
        <v>0</v>
      </c>
      <c r="E27" s="203"/>
      <c r="F27" s="22">
        <f t="shared" si="0"/>
        <v>0</v>
      </c>
      <c r="G27" s="160"/>
    </row>
    <row r="28" spans="1:7" s="149" customFormat="1" ht="12.75" customHeight="1" x14ac:dyDescent="0.3">
      <c r="A28" s="539" t="s">
        <v>19</v>
      </c>
      <c r="B28" s="539"/>
      <c r="C28" s="124">
        <f>+'1. Presupuesto General'!C61</f>
        <v>0</v>
      </c>
      <c r="D28" s="357">
        <f>+'2. Presupuesto Detallado'!F261</f>
        <v>0</v>
      </c>
      <c r="E28" s="203"/>
      <c r="F28" s="22">
        <f t="shared" si="0"/>
        <v>0</v>
      </c>
      <c r="G28" s="160"/>
    </row>
    <row r="29" spans="1:7" s="149" customFormat="1" ht="12.75" customHeight="1" x14ac:dyDescent="0.3">
      <c r="A29" s="539" t="s">
        <v>20</v>
      </c>
      <c r="B29" s="539"/>
      <c r="C29" s="124">
        <f>+'1. Presupuesto General'!C62</f>
        <v>0</v>
      </c>
      <c r="D29" s="357">
        <f>+'2. Presupuesto Detallado'!D276</f>
        <v>0</v>
      </c>
      <c r="E29" s="203"/>
      <c r="F29" s="22">
        <f t="shared" si="0"/>
        <v>0</v>
      </c>
      <c r="G29" s="160"/>
    </row>
    <row r="30" spans="1:7" s="149" customFormat="1" ht="12.75" customHeight="1" x14ac:dyDescent="0.3">
      <c r="A30" s="539" t="s">
        <v>1121</v>
      </c>
      <c r="B30" s="539"/>
      <c r="C30" s="124">
        <f>+'1. Presupuesto General'!C63</f>
        <v>0</v>
      </c>
      <c r="D30" s="357">
        <f>+'2. Presupuesto Detallado'!D293</f>
        <v>0</v>
      </c>
      <c r="E30" s="203"/>
      <c r="F30" s="22">
        <f t="shared" si="0"/>
        <v>0</v>
      </c>
      <c r="G30" s="160"/>
    </row>
    <row r="31" spans="1:7" s="149" customFormat="1" ht="12.75" customHeight="1" x14ac:dyDescent="0.3">
      <c r="A31" s="539" t="s">
        <v>1122</v>
      </c>
      <c r="B31" s="539"/>
      <c r="C31" s="124">
        <f>+'1. Presupuesto General'!C64</f>
        <v>0</v>
      </c>
      <c r="D31" s="357">
        <f>+'2. Presupuesto Detallado'!D310</f>
        <v>0</v>
      </c>
      <c r="E31" s="203"/>
      <c r="F31" s="22">
        <f t="shared" si="0"/>
        <v>0</v>
      </c>
      <c r="G31" s="160"/>
    </row>
    <row r="32" spans="1:7" s="149" customFormat="1" ht="12.75" customHeight="1" x14ac:dyDescent="0.3">
      <c r="A32" s="634" t="s">
        <v>1142</v>
      </c>
      <c r="B32" s="635"/>
      <c r="C32" s="124">
        <f>+'1. Presupuesto General'!C65</f>
        <v>0</v>
      </c>
      <c r="D32" s="357">
        <f>+'2. Presupuesto Detallado'!F325</f>
        <v>0</v>
      </c>
      <c r="E32" s="203"/>
      <c r="F32" s="22">
        <f t="shared" si="0"/>
        <v>0</v>
      </c>
      <c r="G32" s="160"/>
    </row>
    <row r="33" spans="1:7" s="149" customFormat="1" ht="12.75" customHeight="1" x14ac:dyDescent="0.3">
      <c r="A33" s="539" t="s">
        <v>965</v>
      </c>
      <c r="B33" s="539"/>
      <c r="C33" s="124">
        <f>+'1. Presupuesto General'!C66</f>
        <v>0</v>
      </c>
      <c r="D33" s="357">
        <f>+'2. Presupuesto Detallado'!D349</f>
        <v>0</v>
      </c>
      <c r="E33" s="203"/>
      <c r="F33" s="22">
        <f t="shared" si="0"/>
        <v>0</v>
      </c>
      <c r="G33" s="160"/>
    </row>
    <row r="34" spans="1:7" s="149" customFormat="1" ht="12.75" customHeight="1" x14ac:dyDescent="0.3">
      <c r="A34" s="539" t="s">
        <v>1099</v>
      </c>
      <c r="B34" s="539"/>
      <c r="C34" s="124">
        <f>+'1. Presupuesto General'!C67</f>
        <v>0</v>
      </c>
      <c r="D34" s="357">
        <f>+'2. Presupuesto Detallado'!H349</f>
        <v>0</v>
      </c>
      <c r="E34" s="203"/>
      <c r="F34" s="22">
        <f t="shared" si="0"/>
        <v>0</v>
      </c>
      <c r="G34" s="160"/>
    </row>
    <row r="35" spans="1:7" s="149" customFormat="1" ht="12.75" customHeight="1" x14ac:dyDescent="0.3">
      <c r="A35" s="539" t="s">
        <v>1100</v>
      </c>
      <c r="B35" s="539"/>
      <c r="C35" s="124">
        <f>+'1. Presupuesto General'!C68</f>
        <v>0</v>
      </c>
      <c r="D35" s="357">
        <f>+'2. Presupuesto Detallado'!L349</f>
        <v>0</v>
      </c>
      <c r="E35" s="203"/>
      <c r="F35" s="22">
        <f t="shared" si="0"/>
        <v>0</v>
      </c>
      <c r="G35" s="160"/>
    </row>
    <row r="36" spans="1:7" s="149" customFormat="1" ht="12.75" customHeight="1" x14ac:dyDescent="0.3">
      <c r="A36" s="539" t="s">
        <v>1101</v>
      </c>
      <c r="B36" s="539"/>
      <c r="C36" s="124">
        <f>+'1. Presupuesto General'!C69</f>
        <v>0</v>
      </c>
      <c r="D36" s="357">
        <f>+'2. Presupuesto Detallado'!D360</f>
        <v>0</v>
      </c>
      <c r="E36" s="203"/>
      <c r="F36" s="22">
        <f t="shared" si="0"/>
        <v>0</v>
      </c>
      <c r="G36" s="160"/>
    </row>
    <row r="37" spans="1:7" s="149" customFormat="1" ht="12.75" customHeight="1" x14ac:dyDescent="0.3">
      <c r="A37" s="539" t="s">
        <v>1102</v>
      </c>
      <c r="B37" s="539"/>
      <c r="C37" s="124">
        <f>+'1. Presupuesto General'!C70</f>
        <v>0</v>
      </c>
      <c r="D37" s="357">
        <f>+'2. Presupuesto Detallado'!H360</f>
        <v>0</v>
      </c>
      <c r="E37" s="203"/>
      <c r="F37" s="22">
        <f t="shared" si="0"/>
        <v>0</v>
      </c>
      <c r="G37" s="160"/>
    </row>
    <row r="38" spans="1:7" s="149" customFormat="1" ht="12.75" customHeight="1" x14ac:dyDescent="0.3">
      <c r="A38" s="539" t="s">
        <v>1107</v>
      </c>
      <c r="B38" s="539"/>
      <c r="C38" s="124">
        <f>+'1. Presupuesto General'!C71</f>
        <v>0</v>
      </c>
      <c r="D38" s="357">
        <f>+'2. Presupuesto Detallado'!L360</f>
        <v>0</v>
      </c>
      <c r="E38" s="203"/>
      <c r="F38" s="22">
        <f t="shared" si="0"/>
        <v>0</v>
      </c>
      <c r="G38" s="160"/>
    </row>
    <row r="39" spans="1:7" s="149" customFormat="1" ht="12.75" customHeight="1" x14ac:dyDescent="0.3">
      <c r="A39" s="539" t="s">
        <v>1108</v>
      </c>
      <c r="B39" s="539"/>
      <c r="C39" s="124">
        <f>+'1. Presupuesto General'!C72</f>
        <v>0</v>
      </c>
      <c r="D39" s="357">
        <f>+'2. Presupuesto Detallado'!D370</f>
        <v>0</v>
      </c>
      <c r="E39" s="203"/>
      <c r="F39" s="22">
        <f t="shared" si="0"/>
        <v>0</v>
      </c>
      <c r="G39" s="160"/>
    </row>
    <row r="40" spans="1:7" s="149" customFormat="1" ht="12.75" customHeight="1" x14ac:dyDescent="0.3">
      <c r="A40" s="539" t="s">
        <v>1097</v>
      </c>
      <c r="B40" s="539"/>
      <c r="C40" s="124">
        <f>+'1. Presupuesto General'!C73</f>
        <v>0</v>
      </c>
      <c r="D40" s="358">
        <f>+'2. Presupuesto Detallado'!D384</f>
        <v>0</v>
      </c>
      <c r="E40" s="203"/>
      <c r="F40" s="22">
        <f t="shared" si="0"/>
        <v>0</v>
      </c>
      <c r="G40" s="160"/>
    </row>
    <row r="41" spans="1:7" s="137" customFormat="1" ht="15" customHeight="1" x14ac:dyDescent="0.25">
      <c r="A41" s="806" t="s">
        <v>61</v>
      </c>
      <c r="B41" s="806"/>
      <c r="C41" s="65">
        <f>SUM(C42:C44)</f>
        <v>0</v>
      </c>
      <c r="D41" s="65">
        <f>SUM(D42:D44)</f>
        <v>0</v>
      </c>
      <c r="E41" s="154"/>
      <c r="F41" s="218">
        <f t="shared" ref="F41:F44" si="1">D41-C41</f>
        <v>0</v>
      </c>
      <c r="G41" s="157"/>
    </row>
    <row r="42" spans="1:7" s="137" customFormat="1" ht="15" customHeight="1" x14ac:dyDescent="0.3">
      <c r="A42" s="249" t="s">
        <v>1290</v>
      </c>
      <c r="B42" s="153"/>
      <c r="C42" s="124">
        <f>+'1. Presupuesto General'!C75</f>
        <v>0</v>
      </c>
      <c r="D42" s="122">
        <f>(($D$15*5%/3))*C7</f>
        <v>0</v>
      </c>
      <c r="E42" s="154"/>
      <c r="F42" s="218">
        <f t="shared" si="1"/>
        <v>0</v>
      </c>
      <c r="G42" s="157"/>
    </row>
    <row r="43" spans="1:7" s="137" customFormat="1" ht="15" customHeight="1" x14ac:dyDescent="0.3">
      <c r="A43" s="249" t="s">
        <v>109</v>
      </c>
      <c r="B43" s="153"/>
      <c r="C43" s="124">
        <f>+'1. Presupuesto General'!C76</f>
        <v>0</v>
      </c>
      <c r="D43" s="122">
        <f>(($D$15*5%/3))*C7</f>
        <v>0</v>
      </c>
      <c r="E43" s="154"/>
      <c r="F43" s="218">
        <f t="shared" si="1"/>
        <v>0</v>
      </c>
      <c r="G43" s="157"/>
    </row>
    <row r="44" spans="1:7" s="137" customFormat="1" ht="15" customHeight="1" x14ac:dyDescent="0.3">
      <c r="A44" s="249" t="s">
        <v>108</v>
      </c>
      <c r="B44" s="153"/>
      <c r="C44" s="124">
        <f>+'1. Presupuesto General'!C77</f>
        <v>0</v>
      </c>
      <c r="D44" s="122">
        <f>(($D$15*5%/3))*C7</f>
        <v>0</v>
      </c>
      <c r="E44" s="154"/>
      <c r="F44" s="218">
        <f t="shared" si="1"/>
        <v>0</v>
      </c>
      <c r="G44" s="157"/>
    </row>
    <row r="45" spans="1:7" s="137" customFormat="1" x14ac:dyDescent="0.25">
      <c r="A45" s="806" t="s">
        <v>74</v>
      </c>
      <c r="B45" s="806"/>
      <c r="C45" s="124">
        <f>+'1. Presupuesto General'!C78</f>
        <v>0</v>
      </c>
      <c r="D45" s="123">
        <f>SUM(D46:D51)</f>
        <v>0</v>
      </c>
      <c r="E45" s="204"/>
      <c r="F45" s="218">
        <f t="shared" ref="F45:F51" si="2">D45-C45</f>
        <v>0</v>
      </c>
      <c r="G45" s="146"/>
    </row>
    <row r="46" spans="1:7" s="137" customFormat="1" ht="12.75" customHeight="1" x14ac:dyDescent="0.3">
      <c r="A46" s="535" t="s">
        <v>1105</v>
      </c>
      <c r="B46" s="536"/>
      <c r="C46" s="124">
        <f>+'1. Presupuesto General'!C79</f>
        <v>0</v>
      </c>
      <c r="D46" s="127">
        <f>D14*0.05*B7</f>
        <v>0</v>
      </c>
      <c r="E46" s="197"/>
      <c r="F46" s="218">
        <f t="shared" si="2"/>
        <v>0</v>
      </c>
      <c r="G46" s="157"/>
    </row>
    <row r="47" spans="1:7" s="137" customFormat="1" ht="12.75" customHeight="1" x14ac:dyDescent="0.3">
      <c r="A47" s="537" t="s">
        <v>1291</v>
      </c>
      <c r="B47" s="538"/>
      <c r="C47" s="124">
        <f>+'1. Presupuesto General'!C80</f>
        <v>0</v>
      </c>
      <c r="D47" s="66">
        <f>((D14*0.06))*B7</f>
        <v>0</v>
      </c>
      <c r="E47" s="197"/>
      <c r="F47" s="218">
        <f t="shared" si="2"/>
        <v>0</v>
      </c>
      <c r="G47" s="157"/>
    </row>
    <row r="48" spans="1:7" s="137" customFormat="1" ht="12.75" customHeight="1" x14ac:dyDescent="0.3">
      <c r="A48" s="537" t="s">
        <v>1293</v>
      </c>
      <c r="B48" s="538"/>
      <c r="C48" s="124">
        <f>+'1. Presupuesto General'!C81</f>
        <v>0</v>
      </c>
      <c r="D48" s="66">
        <f>((D14*0.01))*B7</f>
        <v>0</v>
      </c>
      <c r="E48" s="197"/>
      <c r="F48" s="218">
        <f t="shared" si="2"/>
        <v>0</v>
      </c>
      <c r="G48" s="157"/>
    </row>
    <row r="49" spans="1:9" s="137" customFormat="1" ht="12.75" customHeight="1" x14ac:dyDescent="0.3">
      <c r="A49" s="537" t="s">
        <v>1292</v>
      </c>
      <c r="B49" s="538"/>
      <c r="C49" s="124">
        <f>+'1. Presupuesto General'!C82</f>
        <v>0</v>
      </c>
      <c r="D49" s="66">
        <f>((D14*0.005))*B7</f>
        <v>0</v>
      </c>
      <c r="E49" s="197"/>
      <c r="F49" s="218">
        <f t="shared" si="2"/>
        <v>0</v>
      </c>
      <c r="G49" s="157"/>
    </row>
    <row r="50" spans="1:9" s="137" customFormat="1" ht="12.75" customHeight="1" x14ac:dyDescent="0.3">
      <c r="A50" s="537" t="s">
        <v>1294</v>
      </c>
      <c r="B50" s="538"/>
      <c r="C50" s="124">
        <f>+'1. Presupuesto General'!C83</f>
        <v>0</v>
      </c>
      <c r="D50" s="66">
        <f>((D14*0.005))*B7</f>
        <v>0</v>
      </c>
      <c r="E50" s="197"/>
      <c r="F50" s="218">
        <f t="shared" si="2"/>
        <v>0</v>
      </c>
      <c r="G50" s="157"/>
      <c r="H50" s="205"/>
    </row>
    <row r="51" spans="1:9" s="137" customFormat="1" ht="12.75" customHeight="1" x14ac:dyDescent="0.3">
      <c r="A51" s="533" t="s">
        <v>1106</v>
      </c>
      <c r="B51" s="534"/>
      <c r="C51" s="124">
        <f>+'1. Presupuesto General'!C84</f>
        <v>0</v>
      </c>
      <c r="D51" s="66">
        <f>D14*0.005*B7</f>
        <v>0</v>
      </c>
      <c r="E51" s="197"/>
      <c r="F51" s="218">
        <f t="shared" si="2"/>
        <v>0</v>
      </c>
      <c r="G51" s="157"/>
    </row>
    <row r="52" spans="1:9" s="137" customFormat="1" ht="16.5" customHeight="1" x14ac:dyDescent="0.3">
      <c r="A52" s="806" t="s">
        <v>123</v>
      </c>
      <c r="B52" s="806"/>
      <c r="C52" s="123">
        <f>+'1. Presupuesto General'!C85</f>
        <v>0</v>
      </c>
      <c r="D52" s="123">
        <f>(D14-D45-D15-D41)</f>
        <v>0</v>
      </c>
      <c r="F52" s="132">
        <f t="shared" ref="F52:F59" si="3">D52-C52</f>
        <v>0</v>
      </c>
      <c r="G52" s="206"/>
      <c r="H52" s="219" t="str">
        <f>IF(B7=1,IF(D52&lt;8.5%*D14,"NO CUMPLE CON TRANSFERENCIAS MÍNIMAS","OK"),IF(D52=0,"OK",IF(D52&gt;0,"DEBE ASIGNAR EL VALOR TOTAL DEL PROYECTO EN COSTOS DIRECTOS","LOS COSTOS DIRECTOS SUPERAN EL VALOR  TOTAL DEL CONTRATO")))</f>
        <v>OK</v>
      </c>
      <c r="I52" s="208"/>
    </row>
    <row r="53" spans="1:9" s="137" customFormat="1" ht="15" customHeight="1" x14ac:dyDescent="0.3">
      <c r="A53" s="626" t="s">
        <v>1103</v>
      </c>
      <c r="B53" s="627"/>
      <c r="C53" s="126">
        <f>+'1. Presupuesto General'!C87</f>
        <v>0</v>
      </c>
      <c r="D53" s="261">
        <f>ROUND(D14*0.0013*B7,0)</f>
        <v>0</v>
      </c>
      <c r="F53" s="132">
        <f t="shared" si="3"/>
        <v>0</v>
      </c>
      <c r="G53" s="209"/>
      <c r="H53" s="207"/>
      <c r="I53" s="208"/>
    </row>
    <row r="54" spans="1:9" s="137" customFormat="1" ht="25.5" customHeight="1" x14ac:dyDescent="0.25">
      <c r="A54" s="556" t="s">
        <v>1104</v>
      </c>
      <c r="B54" s="557"/>
      <c r="C54" s="123">
        <f>+'1. Presupuesto General'!C88</f>
        <v>0</v>
      </c>
      <c r="D54" s="123">
        <f>+D52-D53</f>
        <v>0</v>
      </c>
      <c r="F54" s="132">
        <f t="shared" si="3"/>
        <v>0</v>
      </c>
      <c r="G54" s="209"/>
    </row>
    <row r="55" spans="1:9" s="149" customFormat="1" ht="12.75" customHeight="1" x14ac:dyDescent="0.3">
      <c r="A55" s="244" t="s">
        <v>49</v>
      </c>
      <c r="B55" s="24">
        <v>0.25</v>
      </c>
      <c r="C55" s="269">
        <f>+'1. Presupuesto General'!C90</f>
        <v>0</v>
      </c>
      <c r="D55" s="66">
        <f>$B$55*$D$54*B7</f>
        <v>0</v>
      </c>
      <c r="F55" s="130">
        <f t="shared" si="3"/>
        <v>0</v>
      </c>
      <c r="G55" s="160"/>
    </row>
    <row r="56" spans="1:9" s="149" customFormat="1" ht="12.75" customHeight="1" x14ac:dyDescent="0.3">
      <c r="A56" s="244" t="s">
        <v>1079</v>
      </c>
      <c r="B56" s="24">
        <v>0.25</v>
      </c>
      <c r="C56" s="269">
        <f>+'1. Presupuesto General'!C91</f>
        <v>0</v>
      </c>
      <c r="D56" s="66">
        <f>+B56*D54*B7</f>
        <v>0</v>
      </c>
      <c r="F56" s="130">
        <f t="shared" si="3"/>
        <v>0</v>
      </c>
      <c r="G56" s="160"/>
    </row>
    <row r="57" spans="1:9" s="149" customFormat="1" ht="12.75" customHeight="1" x14ac:dyDescent="0.3">
      <c r="A57" s="246">
        <f>+'1. Presupuesto General'!A92</f>
        <v>0</v>
      </c>
      <c r="B57" s="23">
        <v>0.3</v>
      </c>
      <c r="C57" s="269">
        <f>+'1. Presupuesto General'!C92</f>
        <v>0</v>
      </c>
      <c r="D57" s="66">
        <f>$B$57*D54*B7</f>
        <v>0</v>
      </c>
      <c r="F57" s="130">
        <f t="shared" si="3"/>
        <v>0</v>
      </c>
      <c r="G57" s="160"/>
    </row>
    <row r="58" spans="1:9" s="149" customFormat="1" ht="12.75" customHeight="1" x14ac:dyDescent="0.3">
      <c r="A58" s="244" t="s">
        <v>1080</v>
      </c>
      <c r="B58" s="24">
        <v>0.05</v>
      </c>
      <c r="C58" s="269">
        <f>+'1. Presupuesto General'!C93</f>
        <v>0</v>
      </c>
      <c r="D58" s="66">
        <f>$B$58*D54*B7</f>
        <v>0</v>
      </c>
      <c r="F58" s="130">
        <f t="shared" si="3"/>
        <v>0</v>
      </c>
      <c r="G58" s="160"/>
    </row>
    <row r="59" spans="1:9" s="149" customFormat="1" ht="15" thickBot="1" x14ac:dyDescent="0.35">
      <c r="A59" s="245" t="s">
        <v>1110</v>
      </c>
      <c r="B59" s="50">
        <v>0.15</v>
      </c>
      <c r="C59" s="269">
        <f>+'1. Presupuesto General'!C94</f>
        <v>0</v>
      </c>
      <c r="D59" s="133">
        <f>$B$59*D54*B7</f>
        <v>0</v>
      </c>
      <c r="E59" s="161"/>
      <c r="F59" s="131">
        <f t="shared" si="3"/>
        <v>0</v>
      </c>
      <c r="G59" s="162"/>
    </row>
    <row r="60" spans="1:9" s="137" customFormat="1" ht="14.4" thickBot="1" x14ac:dyDescent="0.3">
      <c r="A60" s="542" t="s">
        <v>93</v>
      </c>
      <c r="B60" s="543"/>
      <c r="C60" s="543"/>
      <c r="D60" s="543"/>
      <c r="E60" s="543"/>
      <c r="F60" s="543"/>
      <c r="G60" s="544"/>
    </row>
    <row r="61" spans="1:9" s="137" customFormat="1" ht="14.4" thickBot="1" x14ac:dyDescent="0.3">
      <c r="A61" s="262" t="s">
        <v>67</v>
      </c>
      <c r="B61" s="263" t="s">
        <v>50</v>
      </c>
      <c r="C61" s="264" t="s">
        <v>51</v>
      </c>
      <c r="D61" s="265" t="s">
        <v>1139</v>
      </c>
      <c r="E61" s="264" t="s">
        <v>1140</v>
      </c>
      <c r="F61" s="265" t="s">
        <v>52</v>
      </c>
      <c r="G61" s="266" t="s">
        <v>53</v>
      </c>
    </row>
    <row r="62" spans="1:9" s="149" customFormat="1" x14ac:dyDescent="0.3">
      <c r="A62" s="47">
        <f>+'2. Presupuesto Detallado'!L19</f>
        <v>0</v>
      </c>
      <c r="B62" s="47">
        <f>+'2. Presupuesto Detallado'!M19</f>
        <v>0</v>
      </c>
      <c r="C62" s="47">
        <f>+'2. Presupuesto Detallado'!N19</f>
        <v>0</v>
      </c>
      <c r="D62" s="47">
        <f>+'2. Presupuesto Detallado'!P19</f>
        <v>0</v>
      </c>
      <c r="E62" s="47">
        <f>+'2. Presupuesto Detallado'!Q19</f>
        <v>0</v>
      </c>
      <c r="F62" s="47">
        <f>+'2. Presupuesto Detallado'!R19</f>
        <v>0</v>
      </c>
      <c r="G62" s="47">
        <f>+'2. Presupuesto Detallado'!S19</f>
        <v>0</v>
      </c>
    </row>
    <row r="63" spans="1:9" s="149" customFormat="1" x14ac:dyDescent="0.3">
      <c r="A63" s="47">
        <f>+'2. Presupuesto Detallado'!L20</f>
        <v>0</v>
      </c>
      <c r="B63" s="47">
        <f>+'2. Presupuesto Detallado'!M20</f>
        <v>0</v>
      </c>
      <c r="C63" s="47">
        <f>+'2. Presupuesto Detallado'!N20</f>
        <v>0</v>
      </c>
      <c r="D63" s="47">
        <f>+'2. Presupuesto Detallado'!P20</f>
        <v>0</v>
      </c>
      <c r="E63" s="47">
        <f>+'2. Presupuesto Detallado'!Q20</f>
        <v>0</v>
      </c>
      <c r="F63" s="47">
        <f>+'2. Presupuesto Detallado'!R20</f>
        <v>0</v>
      </c>
      <c r="G63" s="47">
        <f>+'2. Presupuesto Detallado'!S20</f>
        <v>0</v>
      </c>
    </row>
    <row r="64" spans="1:9" s="149" customFormat="1" x14ac:dyDescent="0.3">
      <c r="A64" s="47">
        <f>+'2. Presupuesto Detallado'!L21</f>
        <v>0</v>
      </c>
      <c r="B64" s="47">
        <f>+'2. Presupuesto Detallado'!M21</f>
        <v>0</v>
      </c>
      <c r="C64" s="47">
        <f>+'2. Presupuesto Detallado'!N21</f>
        <v>0</v>
      </c>
      <c r="D64" s="47">
        <f>+'2. Presupuesto Detallado'!P21</f>
        <v>0</v>
      </c>
      <c r="E64" s="47">
        <f>+'2. Presupuesto Detallado'!Q21</f>
        <v>0</v>
      </c>
      <c r="F64" s="47">
        <f>+'2. Presupuesto Detallado'!R21</f>
        <v>0</v>
      </c>
      <c r="G64" s="47">
        <f>+'2. Presupuesto Detallado'!S21</f>
        <v>0</v>
      </c>
    </row>
    <row r="65" spans="1:7" s="149" customFormat="1" x14ac:dyDescent="0.3">
      <c r="A65" s="47">
        <f>+'2. Presupuesto Detallado'!L22</f>
        <v>0</v>
      </c>
      <c r="B65" s="47">
        <f>+'2. Presupuesto Detallado'!M22</f>
        <v>0</v>
      </c>
      <c r="C65" s="47">
        <f>+'2. Presupuesto Detallado'!N22</f>
        <v>0</v>
      </c>
      <c r="D65" s="47">
        <f>+'2. Presupuesto Detallado'!P22</f>
        <v>0</v>
      </c>
      <c r="E65" s="47">
        <f>+'2. Presupuesto Detallado'!Q22</f>
        <v>0</v>
      </c>
      <c r="F65" s="47">
        <f>+'2. Presupuesto Detallado'!R22</f>
        <v>0</v>
      </c>
      <c r="G65" s="47">
        <f>+'2. Presupuesto Detallado'!S22</f>
        <v>0</v>
      </c>
    </row>
    <row r="66" spans="1:7" s="149" customFormat="1" x14ac:dyDescent="0.3">
      <c r="A66" s="47">
        <f>+'2. Presupuesto Detallado'!L23</f>
        <v>0</v>
      </c>
      <c r="B66" s="47">
        <f>+'2. Presupuesto Detallado'!M23</f>
        <v>0</v>
      </c>
      <c r="C66" s="47">
        <f>+'2. Presupuesto Detallado'!N23</f>
        <v>0</v>
      </c>
      <c r="D66" s="47">
        <f>+'2. Presupuesto Detallado'!P23</f>
        <v>0</v>
      </c>
      <c r="E66" s="47">
        <f>+'2. Presupuesto Detallado'!Q23</f>
        <v>0</v>
      </c>
      <c r="F66" s="47">
        <f>+'2. Presupuesto Detallado'!R23</f>
        <v>0</v>
      </c>
      <c r="G66" s="47">
        <f>+'2. Presupuesto Detallado'!S23</f>
        <v>0</v>
      </c>
    </row>
    <row r="67" spans="1:7" s="149" customFormat="1" x14ac:dyDescent="0.3">
      <c r="A67" s="47">
        <f>+'2. Presupuesto Detallado'!L24</f>
        <v>0</v>
      </c>
      <c r="B67" s="47">
        <f>+'2. Presupuesto Detallado'!M24</f>
        <v>0</v>
      </c>
      <c r="C67" s="47">
        <f>+'2. Presupuesto Detallado'!N24</f>
        <v>0</v>
      </c>
      <c r="D67" s="47">
        <f>+'2. Presupuesto Detallado'!P24</f>
        <v>0</v>
      </c>
      <c r="E67" s="47">
        <f>+'2. Presupuesto Detallado'!Q24</f>
        <v>0</v>
      </c>
      <c r="F67" s="47">
        <f>+'2. Presupuesto Detallado'!R24</f>
        <v>0</v>
      </c>
      <c r="G67" s="47">
        <f>+'2. Presupuesto Detallado'!S24</f>
        <v>0</v>
      </c>
    </row>
    <row r="68" spans="1:7" s="149" customFormat="1" x14ac:dyDescent="0.3">
      <c r="A68" s="47">
        <f>+'2. Presupuesto Detallado'!L25</f>
        <v>0</v>
      </c>
      <c r="B68" s="47">
        <f>+'2. Presupuesto Detallado'!M25</f>
        <v>0</v>
      </c>
      <c r="C68" s="47">
        <f>+'2. Presupuesto Detallado'!N25</f>
        <v>0</v>
      </c>
      <c r="D68" s="47">
        <f>+'2. Presupuesto Detallado'!P25</f>
        <v>0</v>
      </c>
      <c r="E68" s="47">
        <f>+'2. Presupuesto Detallado'!Q25</f>
        <v>0</v>
      </c>
      <c r="F68" s="47">
        <f>+'2. Presupuesto Detallado'!R25</f>
        <v>0</v>
      </c>
      <c r="G68" s="47">
        <f>+'2. Presupuesto Detallado'!S25</f>
        <v>0</v>
      </c>
    </row>
    <row r="69" spans="1:7" s="149" customFormat="1" x14ac:dyDescent="0.3">
      <c r="A69" s="47">
        <f>+'2. Presupuesto Detallado'!L26</f>
        <v>0</v>
      </c>
      <c r="B69" s="47">
        <f>+'2. Presupuesto Detallado'!M26</f>
        <v>0</v>
      </c>
      <c r="C69" s="47">
        <f>+'2. Presupuesto Detallado'!N26</f>
        <v>0</v>
      </c>
      <c r="D69" s="47">
        <f>+'2. Presupuesto Detallado'!P26</f>
        <v>0</v>
      </c>
      <c r="E69" s="47">
        <f>+'2. Presupuesto Detallado'!Q26</f>
        <v>0</v>
      </c>
      <c r="F69" s="47">
        <f>+'2. Presupuesto Detallado'!R26</f>
        <v>0</v>
      </c>
      <c r="G69" s="47">
        <f>+'2. Presupuesto Detallado'!S26</f>
        <v>0</v>
      </c>
    </row>
    <row r="70" spans="1:7" s="149" customFormat="1" x14ac:dyDescent="0.3">
      <c r="A70" s="47">
        <f>+'2. Presupuesto Detallado'!L27</f>
        <v>0</v>
      </c>
      <c r="B70" s="47">
        <f>+'2. Presupuesto Detallado'!M27</f>
        <v>0</v>
      </c>
      <c r="C70" s="47">
        <f>+'2. Presupuesto Detallado'!N27</f>
        <v>0</v>
      </c>
      <c r="D70" s="47">
        <f>+'2. Presupuesto Detallado'!P27</f>
        <v>0</v>
      </c>
      <c r="E70" s="47">
        <f>+'2. Presupuesto Detallado'!Q27</f>
        <v>0</v>
      </c>
      <c r="F70" s="47">
        <f>+'2. Presupuesto Detallado'!R27</f>
        <v>0</v>
      </c>
      <c r="G70" s="47">
        <f>+'2. Presupuesto Detallado'!S27</f>
        <v>0</v>
      </c>
    </row>
    <row r="71" spans="1:7" s="137" customFormat="1" x14ac:dyDescent="0.25">
      <c r="A71" s="799" t="s">
        <v>42</v>
      </c>
      <c r="B71" s="800"/>
      <c r="C71" s="800"/>
      <c r="D71" s="800"/>
      <c r="E71" s="800"/>
      <c r="F71" s="801"/>
      <c r="G71" s="46">
        <f>+SUM(G62:G70)</f>
        <v>0</v>
      </c>
    </row>
    <row r="72" spans="1:7" s="137" customFormat="1" x14ac:dyDescent="0.25">
      <c r="A72" s="802" t="s">
        <v>54</v>
      </c>
      <c r="B72" s="800"/>
      <c r="C72" s="800"/>
      <c r="D72" s="800"/>
      <c r="E72" s="800"/>
      <c r="F72" s="801"/>
      <c r="G72" s="46">
        <f>+G71*0.004</f>
        <v>0</v>
      </c>
    </row>
    <row r="73" spans="1:7" s="137" customFormat="1" x14ac:dyDescent="0.25">
      <c r="A73" s="803" t="s">
        <v>55</v>
      </c>
      <c r="B73" s="804"/>
      <c r="C73" s="804"/>
      <c r="D73" s="804"/>
      <c r="E73" s="804"/>
      <c r="F73" s="805"/>
      <c r="G73" s="46">
        <f>+G71+G72</f>
        <v>0</v>
      </c>
    </row>
    <row r="74" spans="1:7" s="137" customFormat="1" x14ac:dyDescent="0.25">
      <c r="A74" s="181"/>
      <c r="B74" s="138"/>
      <c r="C74" s="177"/>
      <c r="D74" s="210"/>
      <c r="E74" s="211"/>
      <c r="F74" s="212"/>
      <c r="G74" s="213"/>
    </row>
    <row r="75" spans="1:7" s="149" customFormat="1" x14ac:dyDescent="0.3">
      <c r="A75" s="163" t="s">
        <v>121</v>
      </c>
      <c r="B75" s="164"/>
      <c r="C75" s="165"/>
      <c r="D75" s="166" t="s">
        <v>30</v>
      </c>
      <c r="E75" s="167"/>
      <c r="F75" s="168"/>
      <c r="G75" s="169"/>
    </row>
    <row r="76" spans="1:7" s="149" customFormat="1" x14ac:dyDescent="0.3">
      <c r="A76" s="163"/>
      <c r="B76" s="170"/>
      <c r="C76" s="171"/>
      <c r="D76" s="166"/>
      <c r="E76" s="172"/>
      <c r="F76" s="173"/>
      <c r="G76" s="169"/>
    </row>
    <row r="77" spans="1:7" s="149" customFormat="1" x14ac:dyDescent="0.3">
      <c r="A77" s="163" t="s">
        <v>122</v>
      </c>
      <c r="B77" s="174"/>
      <c r="C77" s="165"/>
      <c r="D77" s="166" t="s">
        <v>30</v>
      </c>
      <c r="E77" s="167"/>
      <c r="F77" s="175"/>
      <c r="G77" s="176"/>
    </row>
    <row r="78" spans="1:7" s="137" customFormat="1" x14ac:dyDescent="0.25">
      <c r="A78" s="64"/>
      <c r="B78" s="138"/>
      <c r="C78" s="177"/>
      <c r="D78" s="178"/>
      <c r="E78" s="155"/>
      <c r="F78" s="179"/>
      <c r="G78" s="180"/>
    </row>
    <row r="79" spans="1:7" s="137" customFormat="1" x14ac:dyDescent="0.25">
      <c r="A79" s="64"/>
      <c r="B79" s="138"/>
      <c r="C79" s="177"/>
      <c r="D79" s="178"/>
      <c r="E79" s="155"/>
      <c r="F79" s="179"/>
      <c r="G79" s="180"/>
    </row>
    <row r="80" spans="1:7" s="137" customFormat="1" x14ac:dyDescent="0.25">
      <c r="A80" s="64"/>
      <c r="B80" s="138"/>
      <c r="C80" s="177"/>
      <c r="D80" s="178"/>
      <c r="E80" s="155"/>
      <c r="F80" s="179"/>
      <c r="G80" s="180"/>
    </row>
    <row r="81" spans="1:7" s="137" customFormat="1" x14ac:dyDescent="0.25">
      <c r="A81" s="181"/>
      <c r="B81" s="138"/>
      <c r="C81" s="138"/>
      <c r="D81" s="138"/>
      <c r="E81" s="138"/>
      <c r="F81" s="138"/>
      <c r="G81" s="182"/>
    </row>
    <row r="82" spans="1:7" s="137" customFormat="1" x14ac:dyDescent="0.25">
      <c r="A82" s="64" t="s">
        <v>1296</v>
      </c>
      <c r="B82" s="138"/>
      <c r="C82" s="138"/>
      <c r="D82" s="138"/>
      <c r="E82" s="63" t="s">
        <v>1297</v>
      </c>
      <c r="F82" s="138"/>
      <c r="G82" s="146"/>
    </row>
    <row r="83" spans="1:7" s="137" customFormat="1" ht="14.4" thickBot="1" x14ac:dyDescent="0.3">
      <c r="A83" s="183" t="s">
        <v>1096</v>
      </c>
      <c r="B83" s="184"/>
      <c r="C83" s="184"/>
      <c r="D83" s="184"/>
      <c r="E83" s="184" t="s">
        <v>1298</v>
      </c>
      <c r="F83" s="184"/>
      <c r="G83" s="185"/>
    </row>
  </sheetData>
  <sheetProtection selectLockedCells="1"/>
  <protectedRanges>
    <protectedRange sqref="F7:G7 A7:D7" name="Rango3"/>
    <protectedRange sqref="C16:C40 C42:C51 A62:G70" name="Rango1"/>
    <protectedRange sqref="D18:D40" name="Rango1_1"/>
    <protectedRange sqref="A57:B57" name="Rango2_2"/>
  </protectedRanges>
  <mergeCells count="55">
    <mergeCell ref="A1:A4"/>
    <mergeCell ref="B1:F4"/>
    <mergeCell ref="G1:G4"/>
    <mergeCell ref="A53:B53"/>
    <mergeCell ref="A60:G60"/>
    <mergeCell ref="A6:G6"/>
    <mergeCell ref="A10:B10"/>
    <mergeCell ref="D7:E7"/>
    <mergeCell ref="A52:B52"/>
    <mergeCell ref="A19:B19"/>
    <mergeCell ref="A20:B20"/>
    <mergeCell ref="A21:B21"/>
    <mergeCell ref="A22:B22"/>
    <mergeCell ref="A23:B23"/>
    <mergeCell ref="A24:B24"/>
    <mergeCell ref="C10:G10"/>
    <mergeCell ref="A34:B34"/>
    <mergeCell ref="A29:B29"/>
    <mergeCell ref="A14:B14"/>
    <mergeCell ref="A16:B16"/>
    <mergeCell ref="A17:B17"/>
    <mergeCell ref="A18:B18"/>
    <mergeCell ref="A15:B15"/>
    <mergeCell ref="A31:B31"/>
    <mergeCell ref="A32:B32"/>
    <mergeCell ref="A33:B33"/>
    <mergeCell ref="A25:B25"/>
    <mergeCell ref="A26:B26"/>
    <mergeCell ref="A27:B27"/>
    <mergeCell ref="A28:B28"/>
    <mergeCell ref="A30:B30"/>
    <mergeCell ref="F7:G7"/>
    <mergeCell ref="B8:G8"/>
    <mergeCell ref="B9:G9"/>
    <mergeCell ref="B12:D12"/>
    <mergeCell ref="E12:F12"/>
    <mergeCell ref="B11:G11"/>
    <mergeCell ref="A35:B35"/>
    <mergeCell ref="A36:B36"/>
    <mergeCell ref="A46:B46"/>
    <mergeCell ref="A41:B41"/>
    <mergeCell ref="A45:B45"/>
    <mergeCell ref="A37:B37"/>
    <mergeCell ref="A38:B38"/>
    <mergeCell ref="A40:B40"/>
    <mergeCell ref="A39:B39"/>
    <mergeCell ref="A71:F71"/>
    <mergeCell ref="A72:F72"/>
    <mergeCell ref="A73:F73"/>
    <mergeCell ref="A54:B54"/>
    <mergeCell ref="A47:B47"/>
    <mergeCell ref="A48:B48"/>
    <mergeCell ref="A49:B49"/>
    <mergeCell ref="A50:B50"/>
    <mergeCell ref="A51:B51"/>
  </mergeCells>
  <phoneticPr fontId="0" type="noConversion"/>
  <hyperlinks>
    <hyperlink ref="A18" location="'2. Costos directos'!A88" display="Estímulo a estudiantes auxiliares" xr:uid="{00000000-0004-0000-0500-000000000000}"/>
    <hyperlink ref="A22" location="'2. Costos directos'!A164" display="Mantenimiento" xr:uid="{00000000-0004-0000-0500-000001000000}"/>
    <hyperlink ref="A23" location="'2. Costos directos'!A180" display="Servicios públicos" xr:uid="{00000000-0004-0000-0500-000002000000}"/>
    <hyperlink ref="A25" location="'2. Costos directos'!A210" display="Bienestar y Capacitación" xr:uid="{00000000-0004-0000-0500-000003000000}"/>
    <hyperlink ref="A27" location="'2. Costos directos'!A243" display="Impresos y publicaciones" xr:uid="{00000000-0004-0000-0500-000004000000}"/>
    <hyperlink ref="A28" location="'2. Costos directos'!A258" display="Comunicaciones y transporte" xr:uid="{00000000-0004-0000-0500-000005000000}"/>
    <hyperlink ref="A29" location="'2. Costos directos'!A277" display="Seguros" xr:uid="{00000000-0004-0000-0500-000006000000}"/>
    <hyperlink ref="A30" location="'2. Costos directos'!A295" display="Impuestos, tasas y multas" xr:uid="{00000000-0004-0000-0500-000007000000}"/>
    <hyperlink ref="A31" location="'2. Costos directos'!A312" display="Apoyo logístico a eventos academicos y administrativos" xr:uid="{00000000-0004-0000-0500-000008000000}"/>
    <hyperlink ref="A24" location="'2. Costos directos'!A194" display="Arrendamiento" xr:uid="{00000000-0004-0000-0500-000009000000}"/>
    <hyperlink ref="A16:B16" location="'2. Presupuesto Detallado'!A2" display="Personal académico - Servicios Académicos Remunerados" xr:uid="{00000000-0004-0000-0500-00000A000000}"/>
    <hyperlink ref="A17:B17" location="'2. Presupuesto Detallado'!A41" display="Remuneración por servicios técnicos" xr:uid="{00000000-0004-0000-0500-00000B000000}"/>
    <hyperlink ref="A18:B18" location="'2. Presupuesto Detallado'!A76" display="Estímulo Estudiantes" xr:uid="{00000000-0004-0000-0500-00000C000000}"/>
    <hyperlink ref="A19:B19" location="'2. Presupuesto Detallado'!A106" display="Compra de equipo" xr:uid="{00000000-0004-0000-0500-00000D000000}"/>
    <hyperlink ref="A20:B20" location="'2. Presupuesto Detallado'!A134" display="Materiales y suministros" xr:uid="{00000000-0004-0000-0500-00000E000000}"/>
    <hyperlink ref="A21:B21" location="'2. Presupuesto Detallado'!A150" display="Compra de material bibliográfico" xr:uid="{00000000-0004-0000-0500-00000F000000}"/>
    <hyperlink ref="A22:B22" location="'2. Presupuesto Detallado'!A165" display="Mantenimiento" xr:uid="{00000000-0004-0000-0500-000010000000}"/>
    <hyperlink ref="A23:B23" location="'2. Presupuesto Detallado'!A181" display="Servicios públicos" xr:uid="{00000000-0004-0000-0500-000011000000}"/>
    <hyperlink ref="A24:B24" location="'2. Presupuesto Detallado'!A195" display="Arrendamiento" xr:uid="{00000000-0004-0000-0500-000012000000}"/>
    <hyperlink ref="A25:B25" location="'2. Presupuesto Detallado'!A210" display="Capacitación" xr:uid="{00000000-0004-0000-0500-000013000000}"/>
    <hyperlink ref="A26:B26" location="'2. Presupuesto Detallado'!A225" display="Viáticos y gastos de viaje" xr:uid="{00000000-0004-0000-0500-000014000000}"/>
    <hyperlink ref="A27:B27" location="'2. Presupuesto Detallado'!A240" display="Impresos y publicaciones" xr:uid="{00000000-0004-0000-0500-000015000000}"/>
    <hyperlink ref="A28:B28" location="'2. Presupuesto Detallado'!A255" display="Comunicaciones y transporte" xr:uid="{00000000-0004-0000-0500-000016000000}"/>
    <hyperlink ref="A29:B29" location="'2. Presupuesto Detallado'!A271" display="Seguros" xr:uid="{00000000-0004-0000-0500-000017000000}"/>
    <hyperlink ref="A30:B30" location="'2. Presupuesto Detallado'!A289" display="Impuestos, contribuciones y multas" xr:uid="{00000000-0004-0000-0500-000018000000}"/>
    <hyperlink ref="A31:B31" location="'2. Presupuesto Detallado'!A306" display="Apoyo logístico " xr:uid="{00000000-0004-0000-0500-000019000000}"/>
    <hyperlink ref="A32:B32" location="'2. Presupuesto Detallado'!A321" display="Apoyo Económico Estudiantil" xr:uid="{00000000-0004-0000-0500-00001A000000}"/>
    <hyperlink ref="A33:B33" location="'2. Presupuesto Detallado'!A345" display="Operaciones Internas - adquisición de bienes" xr:uid="{00000000-0004-0000-0500-00001B000000}"/>
    <hyperlink ref="A34:B34" location="'2. Presupuesto Detallado'!A345" display="Operaciones Internas - adquisición de servicios de Extensión" xr:uid="{00000000-0004-0000-0500-00001C000000}"/>
    <hyperlink ref="A35:B35" location="'2. Presupuesto Detallado'!A345" display="Operaciones Internas - Impresos y Publicaciones" xr:uid="{00000000-0004-0000-0500-00001D000000}"/>
    <hyperlink ref="A36:B36" location="'2. Presupuesto Detallado'!A345" display="Operaciones Internas - Adquisición Arrendamientos" xr:uid="{00000000-0004-0000-0500-00001E000000}"/>
    <hyperlink ref="A37:B37" location="'2. Presupuesto Detallado'!A345" display="Operaciones Internas - Adquisición Servicios de Comunicación" xr:uid="{00000000-0004-0000-0500-00001F000000}"/>
    <hyperlink ref="A38:B38" location="'2. Presupuesto Detallado'!A345" display="Operaciones Int. - Adquisición por otras ventas de Servicios" xr:uid="{00000000-0004-0000-0500-000020000000}"/>
    <hyperlink ref="A39:B39" location="'2. Presupuesto Detallado'!A367" display="Operaciones Int - Aportes sin contraprestación" xr:uid="{00000000-0004-0000-0500-000021000000}"/>
    <hyperlink ref="A40:B40" location="'2. Presupuesto Detallado'!A381" display="Otros Gastos Generales por Adquisición de Servicios" xr:uid="{00000000-0004-0000-0500-000022000000}"/>
  </hyperlinks>
  <printOptions horizontalCentered="1"/>
  <pageMargins left="0.19685039370078741" right="0.19685039370078741" top="0" bottom="0.19685039370078741" header="0.15748031496062992" footer="0"/>
  <pageSetup scale="65"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4"/>
  <dimension ref="B2:G36"/>
  <sheetViews>
    <sheetView workbookViewId="0">
      <selection activeCell="C18" sqref="C18"/>
    </sheetView>
  </sheetViews>
  <sheetFormatPr baseColWidth="10" defaultColWidth="11.44140625" defaultRowHeight="13.2" x14ac:dyDescent="0.25"/>
  <cols>
    <col min="1" max="1" width="5" style="101" customWidth="1"/>
    <col min="2" max="2" width="47.5546875" style="101" customWidth="1"/>
    <col min="3" max="3" width="24.5546875" style="101" customWidth="1"/>
    <col min="4" max="4" width="12.6640625" style="101" bestFit="1" customWidth="1"/>
    <col min="5" max="5" width="11.44140625" style="101"/>
    <col min="6" max="7" width="40.44140625" style="101" customWidth="1"/>
    <col min="8" max="16384" width="11.44140625" style="101"/>
  </cols>
  <sheetData>
    <row r="2" spans="2:7" ht="66" customHeight="1" thickBot="1" x14ac:dyDescent="0.3">
      <c r="B2" s="833" t="s">
        <v>78</v>
      </c>
      <c r="C2" s="834"/>
      <c r="F2" s="833" t="s">
        <v>79</v>
      </c>
      <c r="G2" s="834"/>
    </row>
    <row r="3" spans="2:7" x14ac:dyDescent="0.25">
      <c r="B3" s="9" t="e">
        <f>#REF!</f>
        <v>#REF!</v>
      </c>
      <c r="C3" s="26" t="e">
        <f>#REF!</f>
        <v>#REF!</v>
      </c>
      <c r="F3" s="29" t="e">
        <f>#REF!</f>
        <v>#REF!</v>
      </c>
      <c r="G3" s="32" t="e">
        <f>#REF!</f>
        <v>#REF!</v>
      </c>
    </row>
    <row r="4" spans="2:7" x14ac:dyDescent="0.25">
      <c r="B4" s="4" t="e">
        <f>#REF!</f>
        <v>#REF!</v>
      </c>
      <c r="C4" s="27" t="e">
        <f>#REF!</f>
        <v>#REF!</v>
      </c>
      <c r="F4" s="30" t="e">
        <f>#REF!</f>
        <v>#REF!</v>
      </c>
      <c r="G4" s="33" t="e">
        <f>#REF!</f>
        <v>#REF!</v>
      </c>
    </row>
    <row r="5" spans="2:7" ht="12.75" customHeight="1" x14ac:dyDescent="0.25">
      <c r="B5" s="25" t="e">
        <f>#REF!</f>
        <v>#REF!</v>
      </c>
      <c r="C5" s="27" t="e">
        <f>#REF!</f>
        <v>#REF!</v>
      </c>
      <c r="F5" s="30" t="e">
        <f>#REF!</f>
        <v>#REF!</v>
      </c>
      <c r="G5" s="33" t="e">
        <f>#REF!</f>
        <v>#REF!</v>
      </c>
    </row>
    <row r="6" spans="2:7" ht="13.8" thickBot="1" x14ac:dyDescent="0.3">
      <c r="B6" s="10" t="e">
        <f>#REF!</f>
        <v>#REF!</v>
      </c>
      <c r="C6" s="28" t="e">
        <f>#REF!</f>
        <v>#REF!</v>
      </c>
      <c r="F6" s="31" t="e">
        <f>#REF!</f>
        <v>#REF!</v>
      </c>
      <c r="G6" s="34" t="e">
        <f>#REF!</f>
        <v>#REF!</v>
      </c>
    </row>
    <row r="7" spans="2:7" ht="13.8" thickBot="1" x14ac:dyDescent="0.3">
      <c r="B7" s="831"/>
      <c r="C7" s="832"/>
      <c r="F7" s="831"/>
      <c r="G7" s="832"/>
    </row>
    <row r="8" spans="2:7" ht="13.8" thickBot="1" x14ac:dyDescent="0.3">
      <c r="B8" s="1" t="s">
        <v>4</v>
      </c>
      <c r="C8" s="8" t="s">
        <v>5</v>
      </c>
      <c r="F8" s="1" t="s">
        <v>4</v>
      </c>
      <c r="G8" s="1" t="s">
        <v>5</v>
      </c>
    </row>
    <row r="9" spans="2:7" ht="26.4" x14ac:dyDescent="0.25">
      <c r="B9" s="11" t="s">
        <v>1050</v>
      </c>
      <c r="C9" s="102">
        <f>+'1. Presupuesto General'!C49</f>
        <v>0</v>
      </c>
      <c r="F9" s="15" t="s">
        <v>34</v>
      </c>
      <c r="G9" s="16"/>
    </row>
    <row r="10" spans="2:7" x14ac:dyDescent="0.25">
      <c r="B10" s="12" t="s">
        <v>9</v>
      </c>
      <c r="C10" s="102">
        <f>+'1. Presupuesto General'!C50</f>
        <v>0</v>
      </c>
      <c r="F10" s="17" t="s">
        <v>31</v>
      </c>
      <c r="G10" s="102" t="str">
        <f>+'1. Presupuesto General'!I50</f>
        <v>OK</v>
      </c>
    </row>
    <row r="11" spans="2:7" x14ac:dyDescent="0.25">
      <c r="B11" s="12" t="s">
        <v>8</v>
      </c>
      <c r="C11" s="102" t="e">
        <f>+'1. Presupuesto General'!#REF!</f>
        <v>#REF!</v>
      </c>
      <c r="F11" s="17" t="s">
        <v>8</v>
      </c>
      <c r="G11" s="102" t="e">
        <f>+'1. Presupuesto General'!#REF!</f>
        <v>#REF!</v>
      </c>
    </row>
    <row r="12" spans="2:7" x14ac:dyDescent="0.25">
      <c r="B12" s="13" t="s">
        <v>10</v>
      </c>
      <c r="C12" s="102">
        <f>+'1. Presupuesto General'!C52</f>
        <v>0</v>
      </c>
      <c r="F12" s="17" t="s">
        <v>9</v>
      </c>
      <c r="G12" s="102" t="str">
        <f>+'1. Presupuesto General'!I52</f>
        <v>OK</v>
      </c>
    </row>
    <row r="13" spans="2:7" ht="26.4" x14ac:dyDescent="0.25">
      <c r="B13" s="13" t="s">
        <v>48</v>
      </c>
      <c r="C13" s="102">
        <f>+'1. Presupuesto General'!C53</f>
        <v>0</v>
      </c>
      <c r="F13" s="18" t="s">
        <v>37</v>
      </c>
      <c r="G13" s="103" t="e">
        <f>SUM(G10:G12)</f>
        <v>#REF!</v>
      </c>
    </row>
    <row r="14" spans="2:7" x14ac:dyDescent="0.25">
      <c r="B14" s="13" t="s">
        <v>13</v>
      </c>
      <c r="C14" s="102">
        <f>+'1. Presupuesto General'!C55</f>
        <v>0</v>
      </c>
      <c r="F14" s="19" t="s">
        <v>38</v>
      </c>
      <c r="G14" s="104" t="e">
        <f>1+(G33-G32-G13)/G13</f>
        <v>#REF!</v>
      </c>
    </row>
    <row r="15" spans="2:7" ht="26.4" x14ac:dyDescent="0.25">
      <c r="B15" s="13" t="s">
        <v>14</v>
      </c>
      <c r="C15" s="102">
        <f>+'1. Presupuesto General'!C56</f>
        <v>0</v>
      </c>
      <c r="F15" s="18" t="s">
        <v>39</v>
      </c>
      <c r="G15" s="103" t="e">
        <f>G13*G14</f>
        <v>#REF!</v>
      </c>
    </row>
    <row r="16" spans="2:7" x14ac:dyDescent="0.25">
      <c r="B16" s="13" t="s">
        <v>15</v>
      </c>
      <c r="C16" s="102">
        <f>+'1. Presupuesto General'!C57</f>
        <v>0</v>
      </c>
      <c r="F16" s="20" t="s">
        <v>36</v>
      </c>
      <c r="G16" s="103"/>
    </row>
    <row r="17" spans="2:7" x14ac:dyDescent="0.25">
      <c r="B17" s="13" t="s">
        <v>1053</v>
      </c>
      <c r="C17" s="102">
        <f>+'1. Presupuesto General'!C58</f>
        <v>0</v>
      </c>
      <c r="F17" s="13" t="s">
        <v>10</v>
      </c>
      <c r="G17" s="103" t="e">
        <f>#REF!</f>
        <v>#REF!</v>
      </c>
    </row>
    <row r="18" spans="2:7" x14ac:dyDescent="0.25">
      <c r="B18" s="13" t="s">
        <v>17</v>
      </c>
      <c r="C18" s="102">
        <f>+'1. Presupuesto General'!C59</f>
        <v>0</v>
      </c>
      <c r="F18" s="13" t="s">
        <v>11</v>
      </c>
      <c r="G18" s="103" t="e">
        <f>#REF!</f>
        <v>#REF!</v>
      </c>
    </row>
    <row r="19" spans="2:7" x14ac:dyDescent="0.25">
      <c r="B19" s="13" t="s">
        <v>18</v>
      </c>
      <c r="C19" s="102">
        <f>+'1. Presupuesto General'!C60</f>
        <v>0</v>
      </c>
      <c r="F19" s="13" t="s">
        <v>12</v>
      </c>
      <c r="G19" s="103" t="e">
        <f>#REF!</f>
        <v>#REF!</v>
      </c>
    </row>
    <row r="20" spans="2:7" x14ac:dyDescent="0.25">
      <c r="B20" s="13" t="s">
        <v>19</v>
      </c>
      <c r="C20" s="102">
        <f>+'1. Presupuesto General'!C61</f>
        <v>0</v>
      </c>
      <c r="F20" s="13" t="s">
        <v>13</v>
      </c>
      <c r="G20" s="103" t="e">
        <f>#REF!</f>
        <v>#REF!</v>
      </c>
    </row>
    <row r="21" spans="2:7" x14ac:dyDescent="0.25">
      <c r="B21" s="13" t="s">
        <v>20</v>
      </c>
      <c r="C21" s="102">
        <f>+'1. Presupuesto General'!C62</f>
        <v>0</v>
      </c>
      <c r="F21" s="13" t="s">
        <v>14</v>
      </c>
      <c r="G21" s="103" t="e">
        <f>#REF!</f>
        <v>#REF!</v>
      </c>
    </row>
    <row r="22" spans="2:7" x14ac:dyDescent="0.25">
      <c r="B22" s="13" t="s">
        <v>1051</v>
      </c>
      <c r="C22" s="102">
        <f>+'1. Presupuesto General'!C63</f>
        <v>0</v>
      </c>
      <c r="F22" s="13" t="s">
        <v>15</v>
      </c>
      <c r="G22" s="103" t="e">
        <f>#REF!</f>
        <v>#REF!</v>
      </c>
    </row>
    <row r="23" spans="2:7" ht="15" customHeight="1" x14ac:dyDescent="0.25">
      <c r="B23" s="13" t="s">
        <v>1052</v>
      </c>
      <c r="C23" s="102">
        <f>+'1. Presupuesto General'!C64</f>
        <v>0</v>
      </c>
      <c r="F23" s="13" t="s">
        <v>16</v>
      </c>
      <c r="G23" s="103" t="e">
        <f>#REF!</f>
        <v>#REF!</v>
      </c>
    </row>
    <row r="24" spans="2:7" x14ac:dyDescent="0.25">
      <c r="B24" s="13" t="s">
        <v>23</v>
      </c>
      <c r="C24" s="102">
        <f>+'1. Presupuesto General'!C73</f>
        <v>0</v>
      </c>
      <c r="F24" s="13" t="s">
        <v>17</v>
      </c>
      <c r="G24" s="103" t="e">
        <f>#REF!</f>
        <v>#REF!</v>
      </c>
    </row>
    <row r="25" spans="2:7" x14ac:dyDescent="0.25">
      <c r="B25" s="13" t="s">
        <v>965</v>
      </c>
      <c r="C25" s="102">
        <f>+'1. Presupuesto General'!C66</f>
        <v>0</v>
      </c>
      <c r="F25" s="13" t="s">
        <v>18</v>
      </c>
      <c r="G25" s="103" t="e">
        <f>#REF!</f>
        <v>#REF!</v>
      </c>
    </row>
    <row r="26" spans="2:7" x14ac:dyDescent="0.25">
      <c r="B26" s="13" t="s">
        <v>966</v>
      </c>
      <c r="C26" s="102">
        <f>+'1. Presupuesto General'!C67</f>
        <v>0</v>
      </c>
      <c r="F26" s="13" t="s">
        <v>19</v>
      </c>
      <c r="G26" s="103" t="e">
        <f>#REF!</f>
        <v>#REF!</v>
      </c>
    </row>
    <row r="27" spans="2:7" x14ac:dyDescent="0.25">
      <c r="B27" s="13" t="s">
        <v>1072</v>
      </c>
      <c r="C27" s="102">
        <f>+'1. Presupuesto General'!C68</f>
        <v>0</v>
      </c>
      <c r="F27" s="13" t="s">
        <v>20</v>
      </c>
      <c r="G27" s="103" t="e">
        <f>#REF!</f>
        <v>#REF!</v>
      </c>
    </row>
    <row r="28" spans="2:7" ht="13.8" thickBot="1" x14ac:dyDescent="0.3">
      <c r="B28" s="14" t="s">
        <v>40</v>
      </c>
      <c r="C28" s="102">
        <f>+'1. Presupuesto General'!C46-'1. Presupuesto General'!C48</f>
        <v>0</v>
      </c>
      <c r="F28" s="13" t="s">
        <v>21</v>
      </c>
      <c r="G28" s="103" t="e">
        <f>#REF!</f>
        <v>#REF!</v>
      </c>
    </row>
    <row r="29" spans="2:7" ht="13.8" thickBot="1" x14ac:dyDescent="0.3">
      <c r="B29" s="2" t="s">
        <v>32</v>
      </c>
      <c r="C29" s="105" t="e">
        <f>SUM(C9:C28)</f>
        <v>#REF!</v>
      </c>
      <c r="F29" s="13" t="s">
        <v>22</v>
      </c>
      <c r="G29" s="103" t="e">
        <f>#REF!</f>
        <v>#REF!</v>
      </c>
    </row>
    <row r="30" spans="2:7" x14ac:dyDescent="0.25">
      <c r="F30" s="13" t="s">
        <v>23</v>
      </c>
      <c r="G30" s="103" t="e">
        <f>#REF!</f>
        <v>#REF!</v>
      </c>
    </row>
    <row r="31" spans="2:7" x14ac:dyDescent="0.25">
      <c r="F31" s="13" t="s">
        <v>97</v>
      </c>
      <c r="G31" s="103" t="e">
        <f>#REF!</f>
        <v>#REF!</v>
      </c>
    </row>
    <row r="32" spans="2:7" ht="13.8" thickBot="1" x14ac:dyDescent="0.3">
      <c r="F32" s="21" t="s">
        <v>35</v>
      </c>
      <c r="G32" s="106" t="e">
        <f>SUM(G17:G31)</f>
        <v>#REF!</v>
      </c>
    </row>
    <row r="33" spans="6:7" ht="13.8" thickBot="1" x14ac:dyDescent="0.3">
      <c r="F33" s="3" t="s">
        <v>32</v>
      </c>
      <c r="G33" s="107" t="e">
        <f>#REF!</f>
        <v>#REF!</v>
      </c>
    </row>
    <row r="35" spans="6:7" x14ac:dyDescent="0.25">
      <c r="G35" s="108"/>
    </row>
    <row r="36" spans="6:7" x14ac:dyDescent="0.25">
      <c r="F36" s="835" t="s">
        <v>73</v>
      </c>
      <c r="G36" s="835"/>
    </row>
  </sheetData>
  <mergeCells count="5">
    <mergeCell ref="B7:C7"/>
    <mergeCell ref="B2:C2"/>
    <mergeCell ref="F7:G7"/>
    <mergeCell ref="F2:G2"/>
    <mergeCell ref="F36:G36"/>
  </mergeCells>
  <phoneticPr fontId="5" type="noConversion"/>
  <pageMargins left="0.75" right="0.75" top="1" bottom="1" header="0" footer="0"/>
  <pageSetup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6">
    <tabColor theme="9"/>
  </sheetPr>
  <dimension ref="A1:H908"/>
  <sheetViews>
    <sheetView showGridLines="0" topLeftCell="A866" zoomScale="90" zoomScaleNormal="90" workbookViewId="0">
      <selection activeCell="A883" sqref="A883"/>
    </sheetView>
  </sheetViews>
  <sheetFormatPr baseColWidth="10" defaultColWidth="11.44140625" defaultRowHeight="13.8" x14ac:dyDescent="0.25"/>
  <cols>
    <col min="1" max="1" width="31.88671875" style="74" customWidth="1"/>
    <col min="2" max="2" width="60" style="74" customWidth="1"/>
    <col min="3" max="3" width="18.109375" style="5" customWidth="1"/>
    <col min="4" max="4" width="11.44140625" style="5"/>
    <col min="5" max="5" width="16.33203125" style="5" customWidth="1"/>
    <col min="6" max="6" width="52" style="74" customWidth="1"/>
    <col min="7" max="7" width="21.88671875" style="5" customWidth="1"/>
    <col min="8" max="12" width="11.44140625" style="5"/>
    <col min="13" max="13" width="36.109375" style="5" customWidth="1"/>
    <col min="14" max="14" width="30" style="5" customWidth="1"/>
    <col min="15" max="16384" width="11.44140625" style="5"/>
  </cols>
  <sheetData>
    <row r="1" spans="1:4" ht="14.4" thickBot="1" x14ac:dyDescent="0.3">
      <c r="A1" s="70" t="s">
        <v>999</v>
      </c>
      <c r="B1" s="71" t="s">
        <v>129</v>
      </c>
      <c r="C1" s="72" t="s">
        <v>128</v>
      </c>
      <c r="D1" s="73" t="s">
        <v>1000</v>
      </c>
    </row>
    <row r="2" spans="1:4" ht="14.4" thickBot="1" x14ac:dyDescent="0.3">
      <c r="A2" s="109" t="s">
        <v>975</v>
      </c>
      <c r="B2" s="76" t="s">
        <v>130</v>
      </c>
      <c r="C2" s="77">
        <v>1101</v>
      </c>
      <c r="D2" s="74"/>
    </row>
    <row r="3" spans="1:4" ht="14.4" thickBot="1" x14ac:dyDescent="0.3">
      <c r="A3" s="83" t="s">
        <v>975</v>
      </c>
      <c r="B3" s="76" t="s">
        <v>131</v>
      </c>
      <c r="C3" s="77">
        <v>1102</v>
      </c>
      <c r="D3" s="74"/>
    </row>
    <row r="4" spans="1:4" ht="14.4" thickBot="1" x14ac:dyDescent="0.3">
      <c r="A4" s="83" t="s">
        <v>975</v>
      </c>
      <c r="B4" s="76" t="s">
        <v>132</v>
      </c>
      <c r="C4" s="77">
        <v>1103</v>
      </c>
      <c r="D4" s="74"/>
    </row>
    <row r="5" spans="1:4" ht="14.4" thickBot="1" x14ac:dyDescent="0.3">
      <c r="A5" s="83" t="s">
        <v>975</v>
      </c>
      <c r="B5" s="76" t="s">
        <v>133</v>
      </c>
      <c r="C5" s="77">
        <v>1104</v>
      </c>
      <c r="D5" s="74"/>
    </row>
    <row r="6" spans="1:4" ht="14.4" thickBot="1" x14ac:dyDescent="0.3">
      <c r="A6" s="83" t="s">
        <v>975</v>
      </c>
      <c r="B6" s="76" t="s">
        <v>134</v>
      </c>
      <c r="C6" s="77">
        <v>1105</v>
      </c>
      <c r="D6" s="74"/>
    </row>
    <row r="7" spans="1:4" ht="14.4" thickBot="1" x14ac:dyDescent="0.3">
      <c r="A7" s="83" t="s">
        <v>975</v>
      </c>
      <c r="B7" s="76" t="s">
        <v>135</v>
      </c>
      <c r="C7" s="77">
        <v>1199</v>
      </c>
      <c r="D7" s="74"/>
    </row>
    <row r="8" spans="1:4" ht="14.4" thickBot="1" x14ac:dyDescent="0.3">
      <c r="A8" s="78" t="s">
        <v>976</v>
      </c>
      <c r="B8" s="76" t="s">
        <v>136</v>
      </c>
      <c r="C8" s="77">
        <v>1201</v>
      </c>
      <c r="D8" s="73" t="s">
        <v>1000</v>
      </c>
    </row>
    <row r="9" spans="1:4" ht="14.4" thickBot="1" x14ac:dyDescent="0.3">
      <c r="A9" s="79" t="s">
        <v>976</v>
      </c>
      <c r="B9" s="76" t="s">
        <v>137</v>
      </c>
      <c r="C9" s="77">
        <v>1202</v>
      </c>
      <c r="D9" s="74"/>
    </row>
    <row r="10" spans="1:4" ht="14.4" thickBot="1" x14ac:dyDescent="0.3">
      <c r="A10" s="79" t="s">
        <v>976</v>
      </c>
      <c r="B10" s="76" t="s">
        <v>138</v>
      </c>
      <c r="C10" s="77">
        <v>1203</v>
      </c>
      <c r="D10" s="74"/>
    </row>
    <row r="11" spans="1:4" ht="14.4" thickBot="1" x14ac:dyDescent="0.3">
      <c r="A11" s="79" t="s">
        <v>976</v>
      </c>
      <c r="B11" s="76" t="s">
        <v>139</v>
      </c>
      <c r="C11" s="77">
        <v>1204</v>
      </c>
      <c r="D11" s="74"/>
    </row>
    <row r="12" spans="1:4" ht="14.4" thickBot="1" x14ac:dyDescent="0.3">
      <c r="A12" s="79" t="s">
        <v>976</v>
      </c>
      <c r="B12" s="76" t="s">
        <v>140</v>
      </c>
      <c r="C12" s="77">
        <v>1205</v>
      </c>
      <c r="D12" s="74"/>
    </row>
    <row r="13" spans="1:4" ht="14.4" thickBot="1" x14ac:dyDescent="0.3">
      <c r="A13" s="79" t="s">
        <v>976</v>
      </c>
      <c r="B13" s="76" t="s">
        <v>141</v>
      </c>
      <c r="C13" s="77">
        <v>1206</v>
      </c>
      <c r="D13" s="74"/>
    </row>
    <row r="14" spans="1:4" ht="14.4" thickBot="1" x14ac:dyDescent="0.3">
      <c r="A14" s="79" t="s">
        <v>976</v>
      </c>
      <c r="B14" s="76" t="s">
        <v>142</v>
      </c>
      <c r="C14" s="77">
        <v>1207</v>
      </c>
      <c r="D14" s="74"/>
    </row>
    <row r="15" spans="1:4" ht="14.4" thickBot="1" x14ac:dyDescent="0.3">
      <c r="A15" s="79" t="s">
        <v>976</v>
      </c>
      <c r="B15" s="76" t="s">
        <v>143</v>
      </c>
      <c r="C15" s="77">
        <v>1208</v>
      </c>
      <c r="D15" s="74"/>
    </row>
    <row r="16" spans="1:4" ht="14.4" thickBot="1" x14ac:dyDescent="0.3">
      <c r="A16" s="79" t="s">
        <v>976</v>
      </c>
      <c r="B16" s="76" t="s">
        <v>144</v>
      </c>
      <c r="C16" s="77">
        <v>1209</v>
      </c>
      <c r="D16" s="74"/>
    </row>
    <row r="17" spans="1:4" ht="14.4" thickBot="1" x14ac:dyDescent="0.3">
      <c r="A17" s="79" t="s">
        <v>976</v>
      </c>
      <c r="B17" s="76" t="s">
        <v>145</v>
      </c>
      <c r="C17" s="77">
        <v>1210</v>
      </c>
      <c r="D17" s="74"/>
    </row>
    <row r="18" spans="1:4" ht="14.4" thickBot="1" x14ac:dyDescent="0.3">
      <c r="A18" s="79" t="s">
        <v>976</v>
      </c>
      <c r="B18" s="76" t="s">
        <v>146</v>
      </c>
      <c r="C18" s="77">
        <v>1299</v>
      </c>
    </row>
    <row r="19" spans="1:4" ht="13.5" customHeight="1" thickBot="1" x14ac:dyDescent="0.3">
      <c r="A19" s="78" t="s">
        <v>977</v>
      </c>
      <c r="B19" s="76" t="s">
        <v>147</v>
      </c>
      <c r="C19" s="77">
        <v>2101</v>
      </c>
      <c r="D19" s="73" t="s">
        <v>1000</v>
      </c>
    </row>
    <row r="20" spans="1:4" ht="14.4" thickBot="1" x14ac:dyDescent="0.3">
      <c r="A20" s="79" t="s">
        <v>977</v>
      </c>
      <c r="B20" s="76" t="s">
        <v>148</v>
      </c>
      <c r="C20" s="77">
        <v>2102</v>
      </c>
    </row>
    <row r="21" spans="1:4" ht="14.4" thickBot="1" x14ac:dyDescent="0.3">
      <c r="A21" s="79" t="s">
        <v>977</v>
      </c>
      <c r="B21" s="76" t="s">
        <v>149</v>
      </c>
      <c r="C21" s="77">
        <v>2103</v>
      </c>
    </row>
    <row r="22" spans="1:4" ht="14.4" thickBot="1" x14ac:dyDescent="0.3">
      <c r="A22" s="79" t="s">
        <v>977</v>
      </c>
      <c r="B22" s="76" t="s">
        <v>150</v>
      </c>
      <c r="C22" s="77">
        <v>2104</v>
      </c>
    </row>
    <row r="23" spans="1:4" ht="14.4" thickBot="1" x14ac:dyDescent="0.3">
      <c r="A23" s="79" t="s">
        <v>977</v>
      </c>
      <c r="B23" s="76" t="s">
        <v>151</v>
      </c>
      <c r="C23" s="77">
        <v>2105</v>
      </c>
    </row>
    <row r="24" spans="1:4" ht="14.4" thickBot="1" x14ac:dyDescent="0.3">
      <c r="A24" s="79" t="s">
        <v>977</v>
      </c>
      <c r="B24" s="76" t="s">
        <v>152</v>
      </c>
      <c r="C24" s="77">
        <v>2106</v>
      </c>
    </row>
    <row r="25" spans="1:4" ht="14.4" thickBot="1" x14ac:dyDescent="0.3">
      <c r="A25" s="79" t="s">
        <v>977</v>
      </c>
      <c r="B25" s="76" t="s">
        <v>153</v>
      </c>
      <c r="C25" s="77">
        <v>2199</v>
      </c>
    </row>
    <row r="26" spans="1:4" ht="14.4" thickBot="1" x14ac:dyDescent="0.3">
      <c r="A26" s="78" t="s">
        <v>978</v>
      </c>
      <c r="B26" s="76" t="s">
        <v>154</v>
      </c>
      <c r="C26" s="77">
        <v>2201</v>
      </c>
      <c r="D26" s="73" t="s">
        <v>1000</v>
      </c>
    </row>
    <row r="27" spans="1:4" ht="14.4" thickBot="1" x14ac:dyDescent="0.3">
      <c r="A27" s="79" t="s">
        <v>978</v>
      </c>
      <c r="B27" s="76" t="s">
        <v>155</v>
      </c>
      <c r="C27" s="77">
        <v>2202</v>
      </c>
    </row>
    <row r="28" spans="1:4" ht="14.4" thickBot="1" x14ac:dyDescent="0.3">
      <c r="A28" s="79" t="s">
        <v>978</v>
      </c>
      <c r="B28" s="76" t="s">
        <v>156</v>
      </c>
      <c r="C28" s="77">
        <v>2203</v>
      </c>
    </row>
    <row r="29" spans="1:4" ht="14.4" thickBot="1" x14ac:dyDescent="0.3">
      <c r="A29" s="79" t="s">
        <v>978</v>
      </c>
      <c r="B29" s="76" t="s">
        <v>157</v>
      </c>
      <c r="C29" s="77">
        <v>2204</v>
      </c>
    </row>
    <row r="30" spans="1:4" ht="14.4" thickBot="1" x14ac:dyDescent="0.3">
      <c r="A30" s="79" t="s">
        <v>978</v>
      </c>
      <c r="B30" s="76" t="s">
        <v>158</v>
      </c>
      <c r="C30" s="77">
        <v>2205</v>
      </c>
    </row>
    <row r="31" spans="1:4" ht="14.4" thickBot="1" x14ac:dyDescent="0.3">
      <c r="A31" s="79" t="s">
        <v>978</v>
      </c>
      <c r="B31" s="76" t="s">
        <v>159</v>
      </c>
      <c r="C31" s="77">
        <v>2206</v>
      </c>
    </row>
    <row r="32" spans="1:4" ht="14.4" thickBot="1" x14ac:dyDescent="0.3">
      <c r="A32" s="79" t="s">
        <v>978</v>
      </c>
      <c r="B32" s="76" t="s">
        <v>160</v>
      </c>
      <c r="C32" s="77">
        <v>2207</v>
      </c>
    </row>
    <row r="33" spans="1:4" ht="14.4" thickBot="1" x14ac:dyDescent="0.3">
      <c r="A33" s="79" t="s">
        <v>978</v>
      </c>
      <c r="B33" s="76" t="s">
        <v>161</v>
      </c>
      <c r="C33" s="77">
        <v>2208</v>
      </c>
    </row>
    <row r="34" spans="1:4" ht="14.4" thickBot="1" x14ac:dyDescent="0.3">
      <c r="A34" s="79" t="s">
        <v>978</v>
      </c>
      <c r="B34" s="76" t="s">
        <v>162</v>
      </c>
      <c r="C34" s="77">
        <v>2209</v>
      </c>
    </row>
    <row r="35" spans="1:4" ht="14.4" thickBot="1" x14ac:dyDescent="0.3">
      <c r="A35" s="79" t="s">
        <v>978</v>
      </c>
      <c r="B35" s="76" t="s">
        <v>163</v>
      </c>
      <c r="C35" s="77">
        <v>2210</v>
      </c>
    </row>
    <row r="36" spans="1:4" ht="14.4" thickBot="1" x14ac:dyDescent="0.3">
      <c r="A36" s="79" t="s">
        <v>978</v>
      </c>
      <c r="B36" s="76" t="s">
        <v>164</v>
      </c>
      <c r="C36" s="77">
        <v>2211</v>
      </c>
    </row>
    <row r="37" spans="1:4" ht="14.4" thickBot="1" x14ac:dyDescent="0.3">
      <c r="A37" s="79" t="s">
        <v>978</v>
      </c>
      <c r="B37" s="76" t="s">
        <v>165</v>
      </c>
      <c r="C37" s="77">
        <v>2212</v>
      </c>
    </row>
    <row r="38" spans="1:4" ht="14.4" thickBot="1" x14ac:dyDescent="0.3">
      <c r="A38" s="79" t="s">
        <v>978</v>
      </c>
      <c r="B38" s="76" t="s">
        <v>166</v>
      </c>
      <c r="C38" s="77">
        <v>2213</v>
      </c>
    </row>
    <row r="39" spans="1:4" ht="14.4" thickBot="1" x14ac:dyDescent="0.3">
      <c r="A39" s="79" t="s">
        <v>978</v>
      </c>
      <c r="B39" s="76" t="s">
        <v>167</v>
      </c>
      <c r="C39" s="77">
        <v>2214</v>
      </c>
    </row>
    <row r="40" spans="1:4" ht="14.4" thickBot="1" x14ac:dyDescent="0.3">
      <c r="A40" s="79" t="s">
        <v>978</v>
      </c>
      <c r="B40" s="76" t="s">
        <v>168</v>
      </c>
      <c r="C40" s="77">
        <v>2290</v>
      </c>
    </row>
    <row r="41" spans="1:4" ht="14.4" thickBot="1" x14ac:dyDescent="0.3">
      <c r="A41" s="79" t="s">
        <v>978</v>
      </c>
      <c r="B41" s="76" t="s">
        <v>169</v>
      </c>
      <c r="C41" s="77">
        <v>2299</v>
      </c>
    </row>
    <row r="42" spans="1:4" ht="14.4" thickBot="1" x14ac:dyDescent="0.3">
      <c r="A42" s="78" t="s">
        <v>979</v>
      </c>
      <c r="B42" s="76" t="s">
        <v>170</v>
      </c>
      <c r="C42" s="77">
        <v>2301</v>
      </c>
      <c r="D42" s="73" t="s">
        <v>1000</v>
      </c>
    </row>
    <row r="43" spans="1:4" ht="14.4" thickBot="1" x14ac:dyDescent="0.3">
      <c r="A43" s="79" t="s">
        <v>979</v>
      </c>
      <c r="B43" s="76" t="s">
        <v>171</v>
      </c>
      <c r="C43" s="77">
        <v>2302</v>
      </c>
    </row>
    <row r="44" spans="1:4" ht="14.4" thickBot="1" x14ac:dyDescent="0.3">
      <c r="A44" s="79" t="s">
        <v>979</v>
      </c>
      <c r="B44" s="76" t="s">
        <v>172</v>
      </c>
      <c r="C44" s="77">
        <v>2303</v>
      </c>
    </row>
    <row r="45" spans="1:4" ht="14.4" thickBot="1" x14ac:dyDescent="0.3">
      <c r="A45" s="79" t="s">
        <v>979</v>
      </c>
      <c r="B45" s="76" t="s">
        <v>173</v>
      </c>
      <c r="C45" s="77">
        <v>2304</v>
      </c>
    </row>
    <row r="46" spans="1:4" ht="14.4" thickBot="1" x14ac:dyDescent="0.3">
      <c r="A46" s="79" t="s">
        <v>979</v>
      </c>
      <c r="B46" s="76" t="s">
        <v>174</v>
      </c>
      <c r="C46" s="77">
        <v>2305</v>
      </c>
    </row>
    <row r="47" spans="1:4" ht="14.4" thickBot="1" x14ac:dyDescent="0.3">
      <c r="A47" s="79" t="s">
        <v>979</v>
      </c>
      <c r="B47" s="76" t="s">
        <v>175</v>
      </c>
      <c r="C47" s="77">
        <v>2306</v>
      </c>
    </row>
    <row r="48" spans="1:4" ht="14.4" thickBot="1" x14ac:dyDescent="0.3">
      <c r="A48" s="79" t="s">
        <v>979</v>
      </c>
      <c r="B48" s="76" t="s">
        <v>163</v>
      </c>
      <c r="C48" s="77">
        <v>2307</v>
      </c>
    </row>
    <row r="49" spans="1:4" ht="14.4" thickBot="1" x14ac:dyDescent="0.3">
      <c r="A49" s="79" t="s">
        <v>979</v>
      </c>
      <c r="B49" s="76" t="s">
        <v>176</v>
      </c>
      <c r="C49" s="77">
        <v>2390</v>
      </c>
    </row>
    <row r="50" spans="1:4" ht="14.4" thickBot="1" x14ac:dyDescent="0.3">
      <c r="A50" s="79" t="s">
        <v>979</v>
      </c>
      <c r="B50" s="76" t="s">
        <v>177</v>
      </c>
      <c r="C50" s="77">
        <v>2391</v>
      </c>
    </row>
    <row r="51" spans="1:4" ht="14.4" thickBot="1" x14ac:dyDescent="0.3">
      <c r="A51" s="80" t="s">
        <v>979</v>
      </c>
      <c r="B51" s="76" t="s">
        <v>178</v>
      </c>
      <c r="C51" s="77">
        <v>2399</v>
      </c>
    </row>
    <row r="52" spans="1:4" ht="14.4" thickBot="1" x14ac:dyDescent="0.3">
      <c r="A52" s="78" t="s">
        <v>980</v>
      </c>
      <c r="B52" s="76" t="s">
        <v>179</v>
      </c>
      <c r="C52" s="77">
        <v>2401</v>
      </c>
      <c r="D52" s="73" t="s">
        <v>1000</v>
      </c>
    </row>
    <row r="53" spans="1:4" ht="14.4" thickBot="1" x14ac:dyDescent="0.3">
      <c r="A53" s="79" t="s">
        <v>980</v>
      </c>
      <c r="B53" s="76" t="s">
        <v>180</v>
      </c>
      <c r="C53" s="77">
        <v>2402</v>
      </c>
    </row>
    <row r="54" spans="1:4" ht="14.4" thickBot="1" x14ac:dyDescent="0.3">
      <c r="A54" s="79" t="s">
        <v>980</v>
      </c>
      <c r="B54" s="76" t="s">
        <v>171</v>
      </c>
      <c r="C54" s="77">
        <v>2403</v>
      </c>
    </row>
    <row r="55" spans="1:4" ht="14.4" thickBot="1" x14ac:dyDescent="0.3">
      <c r="A55" s="79" t="s">
        <v>980</v>
      </c>
      <c r="B55" s="76" t="s">
        <v>181</v>
      </c>
      <c r="C55" s="77">
        <v>2404</v>
      </c>
    </row>
    <row r="56" spans="1:4" ht="14.4" thickBot="1" x14ac:dyDescent="0.3">
      <c r="A56" s="79" t="s">
        <v>980</v>
      </c>
      <c r="B56" s="76" t="s">
        <v>182</v>
      </c>
      <c r="C56" s="77">
        <v>2405</v>
      </c>
    </row>
    <row r="57" spans="1:4" ht="14.4" thickBot="1" x14ac:dyDescent="0.3">
      <c r="A57" s="79" t="s">
        <v>980</v>
      </c>
      <c r="B57" s="76" t="s">
        <v>183</v>
      </c>
      <c r="C57" s="77">
        <v>2406</v>
      </c>
    </row>
    <row r="58" spans="1:4" ht="14.4" thickBot="1" x14ac:dyDescent="0.3">
      <c r="A58" s="79" t="s">
        <v>980</v>
      </c>
      <c r="B58" s="76" t="s">
        <v>184</v>
      </c>
      <c r="C58" s="77">
        <v>2407</v>
      </c>
    </row>
    <row r="59" spans="1:4" ht="14.4" thickBot="1" x14ac:dyDescent="0.3">
      <c r="A59" s="79" t="s">
        <v>980</v>
      </c>
      <c r="B59" s="76" t="s">
        <v>185</v>
      </c>
      <c r="C59" s="77">
        <v>2408</v>
      </c>
    </row>
    <row r="60" spans="1:4" ht="14.4" thickBot="1" x14ac:dyDescent="0.3">
      <c r="A60" s="79" t="s">
        <v>980</v>
      </c>
      <c r="B60" s="76" t="s">
        <v>186</v>
      </c>
      <c r="C60" s="77">
        <v>2409</v>
      </c>
    </row>
    <row r="61" spans="1:4" ht="14.4" thickBot="1" x14ac:dyDescent="0.3">
      <c r="A61" s="79" t="s">
        <v>980</v>
      </c>
      <c r="B61" s="76" t="s">
        <v>187</v>
      </c>
      <c r="C61" s="77">
        <v>2410</v>
      </c>
    </row>
    <row r="62" spans="1:4" ht="14.4" thickBot="1" x14ac:dyDescent="0.3">
      <c r="A62" s="79" t="s">
        <v>980</v>
      </c>
      <c r="B62" s="76" t="s">
        <v>188</v>
      </c>
      <c r="C62" s="77">
        <v>2411</v>
      </c>
    </row>
    <row r="63" spans="1:4" ht="14.4" thickBot="1" x14ac:dyDescent="0.3">
      <c r="A63" s="79" t="s">
        <v>980</v>
      </c>
      <c r="B63" s="76" t="s">
        <v>189</v>
      </c>
      <c r="C63" s="77">
        <v>2412</v>
      </c>
    </row>
    <row r="64" spans="1:4" ht="14.4" thickBot="1" x14ac:dyDescent="0.3">
      <c r="A64" s="79" t="s">
        <v>980</v>
      </c>
      <c r="B64" s="76" t="s">
        <v>190</v>
      </c>
      <c r="C64" s="77">
        <v>2413</v>
      </c>
    </row>
    <row r="65" spans="1:4" ht="14.4" thickBot="1" x14ac:dyDescent="0.3">
      <c r="A65" s="79" t="s">
        <v>980</v>
      </c>
      <c r="B65" s="76" t="s">
        <v>191</v>
      </c>
      <c r="C65" s="77">
        <v>2414</v>
      </c>
    </row>
    <row r="66" spans="1:4" ht="14.4" thickBot="1" x14ac:dyDescent="0.3">
      <c r="A66" s="79" t="s">
        <v>980</v>
      </c>
      <c r="B66" s="76" t="s">
        <v>192</v>
      </c>
      <c r="C66" s="77">
        <v>2415</v>
      </c>
    </row>
    <row r="67" spans="1:4" ht="14.4" thickBot="1" x14ac:dyDescent="0.3">
      <c r="A67" s="79" t="s">
        <v>980</v>
      </c>
      <c r="B67" s="76" t="s">
        <v>193</v>
      </c>
      <c r="C67" s="77">
        <v>2416</v>
      </c>
    </row>
    <row r="68" spans="1:4" ht="14.4" thickBot="1" x14ac:dyDescent="0.3">
      <c r="A68" s="79" t="s">
        <v>980</v>
      </c>
      <c r="B68" s="76" t="s">
        <v>194</v>
      </c>
      <c r="C68" s="77">
        <v>2417</v>
      </c>
    </row>
    <row r="69" spans="1:4" ht="14.4" thickBot="1" x14ac:dyDescent="0.3">
      <c r="A69" s="79" t="s">
        <v>980</v>
      </c>
      <c r="B69" s="76" t="s">
        <v>195</v>
      </c>
      <c r="C69" s="77">
        <v>2418</v>
      </c>
    </row>
    <row r="70" spans="1:4" ht="14.4" thickBot="1" x14ac:dyDescent="0.3">
      <c r="A70" s="79" t="s">
        <v>980</v>
      </c>
      <c r="B70" s="76" t="s">
        <v>196</v>
      </c>
      <c r="C70" s="77">
        <v>2419</v>
      </c>
    </row>
    <row r="71" spans="1:4" ht="14.4" thickBot="1" x14ac:dyDescent="0.3">
      <c r="A71" s="79" t="s">
        <v>980</v>
      </c>
      <c r="B71" s="76" t="s">
        <v>197</v>
      </c>
      <c r="C71" s="77">
        <v>2420</v>
      </c>
    </row>
    <row r="72" spans="1:4" ht="14.4" thickBot="1" x14ac:dyDescent="0.3">
      <c r="A72" s="79" t="s">
        <v>980</v>
      </c>
      <c r="B72" s="76" t="s">
        <v>198</v>
      </c>
      <c r="C72" s="77">
        <v>2490</v>
      </c>
    </row>
    <row r="73" spans="1:4" ht="14.4" thickBot="1" x14ac:dyDescent="0.3">
      <c r="A73" s="79" t="s">
        <v>980</v>
      </c>
      <c r="B73" s="76" t="s">
        <v>199</v>
      </c>
      <c r="C73" s="77">
        <v>2499</v>
      </c>
    </row>
    <row r="74" spans="1:4" ht="13.5" customHeight="1" thickBot="1" x14ac:dyDescent="0.3">
      <c r="A74" s="75" t="s">
        <v>981</v>
      </c>
      <c r="B74" s="76" t="s">
        <v>200</v>
      </c>
      <c r="C74" s="77">
        <v>2501</v>
      </c>
      <c r="D74" s="73" t="s">
        <v>1000</v>
      </c>
    </row>
    <row r="75" spans="1:4" ht="14.4" thickBot="1" x14ac:dyDescent="0.3">
      <c r="A75" s="79" t="s">
        <v>981</v>
      </c>
      <c r="B75" s="76" t="s">
        <v>201</v>
      </c>
      <c r="C75" s="77">
        <v>2502</v>
      </c>
    </row>
    <row r="76" spans="1:4" ht="14.4" thickBot="1" x14ac:dyDescent="0.3">
      <c r="A76" s="79" t="s">
        <v>981</v>
      </c>
      <c r="B76" s="76" t="s">
        <v>202</v>
      </c>
      <c r="C76" s="77">
        <v>2503</v>
      </c>
    </row>
    <row r="77" spans="1:4" ht="14.4" thickBot="1" x14ac:dyDescent="0.3">
      <c r="A77" s="79" t="s">
        <v>981</v>
      </c>
      <c r="B77" s="76" t="s">
        <v>203</v>
      </c>
      <c r="C77" s="77">
        <v>2504</v>
      </c>
    </row>
    <row r="78" spans="1:4" ht="14.4" thickBot="1" x14ac:dyDescent="0.3">
      <c r="A78" s="79" t="s">
        <v>981</v>
      </c>
      <c r="B78" s="76" t="s">
        <v>204</v>
      </c>
      <c r="C78" s="77">
        <v>2505</v>
      </c>
    </row>
    <row r="79" spans="1:4" ht="14.4" thickBot="1" x14ac:dyDescent="0.3">
      <c r="A79" s="79" t="s">
        <v>981</v>
      </c>
      <c r="B79" s="76" t="s">
        <v>205</v>
      </c>
      <c r="C79" s="77">
        <v>2506</v>
      </c>
    </row>
    <row r="80" spans="1:4" ht="14.4" thickBot="1" x14ac:dyDescent="0.3">
      <c r="A80" s="79" t="s">
        <v>981</v>
      </c>
      <c r="B80" s="76" t="s">
        <v>206</v>
      </c>
      <c r="C80" s="77">
        <v>2507</v>
      </c>
    </row>
    <row r="81" spans="1:4" ht="14.4" thickBot="1" x14ac:dyDescent="0.3">
      <c r="A81" s="79" t="s">
        <v>981</v>
      </c>
      <c r="B81" s="76" t="s">
        <v>207</v>
      </c>
      <c r="C81" s="77">
        <v>2508</v>
      </c>
    </row>
    <row r="82" spans="1:4" ht="14.4" thickBot="1" x14ac:dyDescent="0.3">
      <c r="A82" s="79" t="s">
        <v>981</v>
      </c>
      <c r="B82" s="76" t="s">
        <v>208</v>
      </c>
      <c r="C82" s="77">
        <v>2509</v>
      </c>
    </row>
    <row r="83" spans="1:4" ht="14.4" thickBot="1" x14ac:dyDescent="0.3">
      <c r="A83" s="79" t="s">
        <v>981</v>
      </c>
      <c r="B83" s="76" t="s">
        <v>209</v>
      </c>
      <c r="C83" s="77">
        <v>2510</v>
      </c>
    </row>
    <row r="84" spans="1:4" ht="14.4" thickBot="1" x14ac:dyDescent="0.3">
      <c r="A84" s="79" t="s">
        <v>981</v>
      </c>
      <c r="B84" s="76" t="s">
        <v>210</v>
      </c>
      <c r="C84" s="77">
        <v>2511</v>
      </c>
    </row>
    <row r="85" spans="1:4" ht="14.4" thickBot="1" x14ac:dyDescent="0.3">
      <c r="A85" s="79" t="s">
        <v>981</v>
      </c>
      <c r="B85" s="76" t="s">
        <v>211</v>
      </c>
      <c r="C85" s="77">
        <v>2512</v>
      </c>
    </row>
    <row r="86" spans="1:4" ht="14.4" thickBot="1" x14ac:dyDescent="0.3">
      <c r="A86" s="81" t="s">
        <v>981</v>
      </c>
      <c r="B86" s="82" t="s">
        <v>212</v>
      </c>
      <c r="C86" s="77">
        <v>2599</v>
      </c>
    </row>
    <row r="87" spans="1:4" ht="14.4" thickBot="1" x14ac:dyDescent="0.3">
      <c r="A87" s="75" t="s">
        <v>982</v>
      </c>
      <c r="B87" s="76" t="s">
        <v>213</v>
      </c>
      <c r="C87" s="77">
        <v>3101</v>
      </c>
      <c r="D87" s="73" t="s">
        <v>1000</v>
      </c>
    </row>
    <row r="88" spans="1:4" ht="14.4" thickBot="1" x14ac:dyDescent="0.3">
      <c r="A88" s="83" t="s">
        <v>982</v>
      </c>
      <c r="B88" s="76" t="s">
        <v>214</v>
      </c>
      <c r="C88" s="77">
        <v>3102</v>
      </c>
    </row>
    <row r="89" spans="1:4" ht="14.4" thickBot="1" x14ac:dyDescent="0.3">
      <c r="A89" s="83" t="s">
        <v>982</v>
      </c>
      <c r="B89" s="76" t="s">
        <v>215</v>
      </c>
      <c r="C89" s="77">
        <v>3103</v>
      </c>
    </row>
    <row r="90" spans="1:4" ht="14.4" thickBot="1" x14ac:dyDescent="0.3">
      <c r="A90" s="83" t="s">
        <v>982</v>
      </c>
      <c r="B90" s="76" t="s">
        <v>216</v>
      </c>
      <c r="C90" s="77">
        <v>3104</v>
      </c>
    </row>
    <row r="91" spans="1:4" ht="14.4" thickBot="1" x14ac:dyDescent="0.3">
      <c r="A91" s="83" t="s">
        <v>982</v>
      </c>
      <c r="B91" s="76" t="s">
        <v>217</v>
      </c>
      <c r="C91" s="77">
        <v>3105</v>
      </c>
    </row>
    <row r="92" spans="1:4" ht="14.4" thickBot="1" x14ac:dyDescent="0.3">
      <c r="A92" s="83" t="s">
        <v>982</v>
      </c>
      <c r="B92" s="76" t="s">
        <v>218</v>
      </c>
      <c r="C92" s="77">
        <v>3106</v>
      </c>
    </row>
    <row r="93" spans="1:4" ht="14.4" thickBot="1" x14ac:dyDescent="0.3">
      <c r="A93" s="83" t="s">
        <v>982</v>
      </c>
      <c r="B93" s="76" t="s">
        <v>219</v>
      </c>
      <c r="C93" s="77">
        <v>3107</v>
      </c>
    </row>
    <row r="94" spans="1:4" ht="14.4" thickBot="1" x14ac:dyDescent="0.3">
      <c r="A94" s="83" t="s">
        <v>982</v>
      </c>
      <c r="B94" s="76" t="s">
        <v>220</v>
      </c>
      <c r="C94" s="77">
        <v>3108</v>
      </c>
    </row>
    <row r="95" spans="1:4" ht="14.4" thickBot="1" x14ac:dyDescent="0.3">
      <c r="A95" s="83" t="s">
        <v>982</v>
      </c>
      <c r="B95" s="76" t="s">
        <v>221</v>
      </c>
      <c r="C95" s="77">
        <v>3109</v>
      </c>
    </row>
    <row r="96" spans="1:4" ht="14.4" thickBot="1" x14ac:dyDescent="0.3">
      <c r="A96" s="84" t="s">
        <v>982</v>
      </c>
      <c r="B96" s="76" t="s">
        <v>222</v>
      </c>
      <c r="C96" s="77">
        <v>3199</v>
      </c>
    </row>
    <row r="97" spans="1:4" ht="14.4" thickBot="1" x14ac:dyDescent="0.3">
      <c r="A97" s="78" t="s">
        <v>983</v>
      </c>
      <c r="B97" s="76" t="s">
        <v>223</v>
      </c>
      <c r="C97" s="77">
        <v>3201</v>
      </c>
      <c r="D97" s="73" t="s">
        <v>1000</v>
      </c>
    </row>
    <row r="98" spans="1:4" ht="14.4" thickBot="1" x14ac:dyDescent="0.3">
      <c r="A98" s="79" t="s">
        <v>983</v>
      </c>
      <c r="B98" s="76" t="s">
        <v>224</v>
      </c>
      <c r="C98" s="77">
        <v>3202</v>
      </c>
    </row>
    <row r="99" spans="1:4" ht="14.4" thickBot="1" x14ac:dyDescent="0.3">
      <c r="A99" s="79" t="s">
        <v>983</v>
      </c>
      <c r="B99" s="76" t="s">
        <v>225</v>
      </c>
      <c r="C99" s="77">
        <v>3203</v>
      </c>
    </row>
    <row r="100" spans="1:4" ht="14.4" thickBot="1" x14ac:dyDescent="0.3">
      <c r="A100" s="79" t="s">
        <v>983</v>
      </c>
      <c r="B100" s="76" t="s">
        <v>226</v>
      </c>
      <c r="C100" s="77">
        <v>3204</v>
      </c>
    </row>
    <row r="101" spans="1:4" ht="14.4" thickBot="1" x14ac:dyDescent="0.3">
      <c r="A101" s="79" t="s">
        <v>983</v>
      </c>
      <c r="B101" s="76" t="s">
        <v>227</v>
      </c>
      <c r="C101" s="77">
        <v>3205</v>
      </c>
    </row>
    <row r="102" spans="1:4" ht="14.4" thickBot="1" x14ac:dyDescent="0.3">
      <c r="A102" s="79" t="s">
        <v>983</v>
      </c>
      <c r="B102" s="76" t="s">
        <v>228</v>
      </c>
      <c r="C102" s="77">
        <v>3206</v>
      </c>
    </row>
    <row r="103" spans="1:4" ht="14.4" thickBot="1" x14ac:dyDescent="0.3">
      <c r="A103" s="79" t="s">
        <v>983</v>
      </c>
      <c r="B103" s="76" t="s">
        <v>229</v>
      </c>
      <c r="C103" s="77">
        <v>3207</v>
      </c>
    </row>
    <row r="104" spans="1:4" ht="14.4" thickBot="1" x14ac:dyDescent="0.3">
      <c r="A104" s="79" t="s">
        <v>983</v>
      </c>
      <c r="B104" s="76" t="s">
        <v>230</v>
      </c>
      <c r="C104" s="77">
        <v>3208</v>
      </c>
    </row>
    <row r="105" spans="1:4" ht="14.4" thickBot="1" x14ac:dyDescent="0.3">
      <c r="A105" s="79" t="s">
        <v>983</v>
      </c>
      <c r="B105" s="76" t="s">
        <v>231</v>
      </c>
      <c r="C105" s="77">
        <v>3209</v>
      </c>
    </row>
    <row r="106" spans="1:4" ht="14.4" thickBot="1" x14ac:dyDescent="0.3">
      <c r="A106" s="79" t="s">
        <v>983</v>
      </c>
      <c r="B106" s="76" t="s">
        <v>232</v>
      </c>
      <c r="C106" s="77">
        <v>3210</v>
      </c>
    </row>
    <row r="107" spans="1:4" ht="14.4" thickBot="1" x14ac:dyDescent="0.3">
      <c r="A107" s="79" t="s">
        <v>983</v>
      </c>
      <c r="B107" s="76" t="s">
        <v>233</v>
      </c>
      <c r="C107" s="77">
        <v>3211</v>
      </c>
    </row>
    <row r="108" spans="1:4" ht="14.4" thickBot="1" x14ac:dyDescent="0.3">
      <c r="A108" s="79" t="s">
        <v>983</v>
      </c>
      <c r="B108" s="76" t="s">
        <v>234</v>
      </c>
      <c r="C108" s="77">
        <v>3212</v>
      </c>
    </row>
    <row r="109" spans="1:4" ht="14.4" thickBot="1" x14ac:dyDescent="0.3">
      <c r="A109" s="79" t="s">
        <v>983</v>
      </c>
      <c r="B109" s="76" t="s">
        <v>235</v>
      </c>
      <c r="C109" s="77">
        <v>3213</v>
      </c>
    </row>
    <row r="110" spans="1:4" ht="14.4" thickBot="1" x14ac:dyDescent="0.3">
      <c r="A110" s="79" t="s">
        <v>983</v>
      </c>
      <c r="B110" s="76" t="s">
        <v>236</v>
      </c>
      <c r="C110" s="77">
        <v>3214</v>
      </c>
    </row>
    <row r="111" spans="1:4" ht="14.4" thickBot="1" x14ac:dyDescent="0.3">
      <c r="A111" s="81" t="s">
        <v>983</v>
      </c>
      <c r="B111" s="76" t="s">
        <v>237</v>
      </c>
      <c r="C111" s="77">
        <v>3299</v>
      </c>
    </row>
    <row r="112" spans="1:4" ht="14.4" thickBot="1" x14ac:dyDescent="0.3">
      <c r="A112" s="78" t="s">
        <v>984</v>
      </c>
      <c r="B112" s="76" t="s">
        <v>238</v>
      </c>
      <c r="C112" s="77">
        <v>3301</v>
      </c>
      <c r="D112" s="73" t="s">
        <v>1000</v>
      </c>
    </row>
    <row r="113" spans="1:3" ht="14.4" thickBot="1" x14ac:dyDescent="0.3">
      <c r="A113" s="79" t="s">
        <v>984</v>
      </c>
      <c r="B113" s="76" t="s">
        <v>239</v>
      </c>
      <c r="C113" s="77">
        <v>3302</v>
      </c>
    </row>
    <row r="114" spans="1:3" ht="14.4" thickBot="1" x14ac:dyDescent="0.3">
      <c r="A114" s="79" t="s">
        <v>984</v>
      </c>
      <c r="B114" s="76" t="s">
        <v>240</v>
      </c>
      <c r="C114" s="77">
        <v>3303</v>
      </c>
    </row>
    <row r="115" spans="1:3" ht="14.4" thickBot="1" x14ac:dyDescent="0.3">
      <c r="A115" s="79" t="s">
        <v>984</v>
      </c>
      <c r="B115" s="76" t="s">
        <v>241</v>
      </c>
      <c r="C115" s="77">
        <v>3304</v>
      </c>
    </row>
    <row r="116" spans="1:3" ht="14.4" thickBot="1" x14ac:dyDescent="0.3">
      <c r="A116" s="79" t="s">
        <v>984</v>
      </c>
      <c r="B116" s="76" t="s">
        <v>242</v>
      </c>
      <c r="C116" s="77">
        <v>3305</v>
      </c>
    </row>
    <row r="117" spans="1:3" ht="14.4" thickBot="1" x14ac:dyDescent="0.3">
      <c r="A117" s="79" t="s">
        <v>984</v>
      </c>
      <c r="B117" s="76" t="s">
        <v>243</v>
      </c>
      <c r="C117" s="77">
        <v>3306</v>
      </c>
    </row>
    <row r="118" spans="1:3" ht="14.4" thickBot="1" x14ac:dyDescent="0.3">
      <c r="A118" s="79" t="s">
        <v>984</v>
      </c>
      <c r="B118" s="76" t="s">
        <v>244</v>
      </c>
      <c r="C118" s="77">
        <v>3307</v>
      </c>
    </row>
    <row r="119" spans="1:3" ht="14.4" thickBot="1" x14ac:dyDescent="0.3">
      <c r="A119" s="79" t="s">
        <v>984</v>
      </c>
      <c r="B119" s="76" t="s">
        <v>245</v>
      </c>
      <c r="C119" s="77">
        <v>3308</v>
      </c>
    </row>
    <row r="120" spans="1:3" ht="14.4" thickBot="1" x14ac:dyDescent="0.3">
      <c r="A120" s="79" t="s">
        <v>984</v>
      </c>
      <c r="B120" s="76" t="s">
        <v>246</v>
      </c>
      <c r="C120" s="77">
        <v>3309</v>
      </c>
    </row>
    <row r="121" spans="1:3" ht="14.4" thickBot="1" x14ac:dyDescent="0.3">
      <c r="A121" s="79" t="s">
        <v>984</v>
      </c>
      <c r="B121" s="76" t="s">
        <v>247</v>
      </c>
      <c r="C121" s="77">
        <v>3310</v>
      </c>
    </row>
    <row r="122" spans="1:3" ht="14.4" thickBot="1" x14ac:dyDescent="0.3">
      <c r="A122" s="79" t="s">
        <v>984</v>
      </c>
      <c r="B122" s="76" t="s">
        <v>248</v>
      </c>
      <c r="C122" s="77">
        <v>3311</v>
      </c>
    </row>
    <row r="123" spans="1:3" ht="14.4" thickBot="1" x14ac:dyDescent="0.3">
      <c r="A123" s="79" t="s">
        <v>984</v>
      </c>
      <c r="B123" s="76" t="s">
        <v>249</v>
      </c>
      <c r="C123" s="77">
        <v>3312</v>
      </c>
    </row>
    <row r="124" spans="1:3" ht="14.4" thickBot="1" x14ac:dyDescent="0.3">
      <c r="A124" s="79" t="s">
        <v>984</v>
      </c>
      <c r="B124" s="76" t="s">
        <v>250</v>
      </c>
      <c r="C124" s="77">
        <v>3313</v>
      </c>
    </row>
    <row r="125" spans="1:3" ht="14.4" thickBot="1" x14ac:dyDescent="0.3">
      <c r="A125" s="79" t="s">
        <v>984</v>
      </c>
      <c r="B125" s="76" t="s">
        <v>251</v>
      </c>
      <c r="C125" s="77">
        <v>3314</v>
      </c>
    </row>
    <row r="126" spans="1:3" ht="14.4" thickBot="1" x14ac:dyDescent="0.3">
      <c r="A126" s="79" t="s">
        <v>984</v>
      </c>
      <c r="B126" s="76" t="s">
        <v>252</v>
      </c>
      <c r="C126" s="77">
        <v>3315</v>
      </c>
    </row>
    <row r="127" spans="1:3" ht="14.4" thickBot="1" x14ac:dyDescent="0.3">
      <c r="A127" s="79" t="s">
        <v>984</v>
      </c>
      <c r="B127" s="76" t="s">
        <v>253</v>
      </c>
      <c r="C127" s="77">
        <v>3316</v>
      </c>
    </row>
    <row r="128" spans="1:3" ht="14.4" thickBot="1" x14ac:dyDescent="0.3">
      <c r="A128" s="79" t="s">
        <v>984</v>
      </c>
      <c r="B128" s="76" t="s">
        <v>254</v>
      </c>
      <c r="C128" s="77">
        <v>3317</v>
      </c>
    </row>
    <row r="129" spans="1:4" ht="14.4" thickBot="1" x14ac:dyDescent="0.3">
      <c r="A129" s="79" t="s">
        <v>984</v>
      </c>
      <c r="B129" s="76" t="s">
        <v>255</v>
      </c>
      <c r="C129" s="77">
        <v>3318</v>
      </c>
    </row>
    <row r="130" spans="1:4" ht="14.4" thickBot="1" x14ac:dyDescent="0.3">
      <c r="A130" s="79" t="s">
        <v>984</v>
      </c>
      <c r="B130" s="76" t="s">
        <v>256</v>
      </c>
      <c r="C130" s="77">
        <v>3319</v>
      </c>
    </row>
    <row r="131" spans="1:4" ht="14.4" thickBot="1" x14ac:dyDescent="0.3">
      <c r="A131" s="79" t="s">
        <v>984</v>
      </c>
      <c r="B131" s="76" t="s">
        <v>257</v>
      </c>
      <c r="C131" s="77">
        <v>3320</v>
      </c>
    </row>
    <row r="132" spans="1:4" ht="14.4" thickBot="1" x14ac:dyDescent="0.3">
      <c r="A132" s="79" t="s">
        <v>984</v>
      </c>
      <c r="B132" s="76" t="s">
        <v>258</v>
      </c>
      <c r="C132" s="77">
        <v>3321</v>
      </c>
    </row>
    <row r="133" spans="1:4" ht="14.4" thickBot="1" x14ac:dyDescent="0.3">
      <c r="A133" s="79" t="s">
        <v>984</v>
      </c>
      <c r="B133" s="76" t="s">
        <v>259</v>
      </c>
      <c r="C133" s="77">
        <v>3322</v>
      </c>
    </row>
    <row r="134" spans="1:4" ht="14.4" thickBot="1" x14ac:dyDescent="0.3">
      <c r="A134" s="79" t="s">
        <v>984</v>
      </c>
      <c r="B134" s="76" t="s">
        <v>260</v>
      </c>
      <c r="C134" s="77">
        <v>3323</v>
      </c>
    </row>
    <row r="135" spans="1:4" ht="14.4" thickBot="1" x14ac:dyDescent="0.3">
      <c r="A135" s="79" t="s">
        <v>984</v>
      </c>
      <c r="B135" s="76" t="s">
        <v>261</v>
      </c>
      <c r="C135" s="77">
        <v>3324</v>
      </c>
    </row>
    <row r="136" spans="1:4" ht="14.4" thickBot="1" x14ac:dyDescent="0.3">
      <c r="A136" s="79" t="s">
        <v>984</v>
      </c>
      <c r="B136" s="76" t="s">
        <v>262</v>
      </c>
      <c r="C136" s="77">
        <v>3325</v>
      </c>
    </row>
    <row r="137" spans="1:4" ht="14.4" thickBot="1" x14ac:dyDescent="0.3">
      <c r="A137" s="79" t="s">
        <v>984</v>
      </c>
      <c r="B137" s="85" t="s">
        <v>263</v>
      </c>
      <c r="C137" s="77">
        <v>3326</v>
      </c>
    </row>
    <row r="138" spans="1:4" ht="14.4" thickBot="1" x14ac:dyDescent="0.3">
      <c r="A138" s="79" t="s">
        <v>984</v>
      </c>
      <c r="B138" s="76" t="s">
        <v>264</v>
      </c>
      <c r="C138" s="77">
        <v>3327</v>
      </c>
    </row>
    <row r="139" spans="1:4" ht="14.4" thickBot="1" x14ac:dyDescent="0.3">
      <c r="A139" s="79" t="s">
        <v>984</v>
      </c>
      <c r="B139" s="76" t="s">
        <v>265</v>
      </c>
      <c r="C139" s="77">
        <v>3328</v>
      </c>
    </row>
    <row r="140" spans="1:4" ht="14.4" thickBot="1" x14ac:dyDescent="0.3">
      <c r="A140" s="79" t="s">
        <v>984</v>
      </c>
      <c r="B140" s="76" t="s">
        <v>266</v>
      </c>
      <c r="C140" s="77">
        <v>3329</v>
      </c>
    </row>
    <row r="141" spans="1:4" ht="14.4" thickBot="1" x14ac:dyDescent="0.3">
      <c r="A141" s="79" t="s">
        <v>984</v>
      </c>
      <c r="B141" s="76" t="s">
        <v>267</v>
      </c>
      <c r="C141" s="77">
        <v>3399</v>
      </c>
    </row>
    <row r="142" spans="1:4" ht="14.4" thickBot="1" x14ac:dyDescent="0.3">
      <c r="A142" s="78" t="s">
        <v>985</v>
      </c>
      <c r="B142" s="76" t="s">
        <v>268</v>
      </c>
      <c r="C142" s="77">
        <v>5101</v>
      </c>
      <c r="D142" s="73" t="s">
        <v>1000</v>
      </c>
    </row>
    <row r="143" spans="1:4" ht="14.4" thickBot="1" x14ac:dyDescent="0.3">
      <c r="A143" s="79" t="s">
        <v>985</v>
      </c>
      <c r="B143" s="76" t="s">
        <v>269</v>
      </c>
      <c r="C143" s="77">
        <v>5102</v>
      </c>
    </row>
    <row r="144" spans="1:4" ht="14.4" thickBot="1" x14ac:dyDescent="0.3">
      <c r="A144" s="79" t="s">
        <v>985</v>
      </c>
      <c r="B144" s="76" t="s">
        <v>270</v>
      </c>
      <c r="C144" s="77">
        <v>5103</v>
      </c>
    </row>
    <row r="145" spans="1:4" ht="14.4" thickBot="1" x14ac:dyDescent="0.3">
      <c r="A145" s="81" t="s">
        <v>985</v>
      </c>
      <c r="B145" s="76" t="s">
        <v>271</v>
      </c>
      <c r="C145" s="77">
        <v>5199</v>
      </c>
    </row>
    <row r="146" spans="1:4" ht="14.4" thickBot="1" x14ac:dyDescent="0.3">
      <c r="A146" s="78" t="s">
        <v>986</v>
      </c>
      <c r="B146" s="76" t="s">
        <v>272</v>
      </c>
      <c r="C146" s="77">
        <v>5201</v>
      </c>
    </row>
    <row r="147" spans="1:4" ht="14.4" thickBot="1" x14ac:dyDescent="0.3">
      <c r="A147" s="79" t="s">
        <v>986</v>
      </c>
      <c r="B147" s="76" t="s">
        <v>273</v>
      </c>
      <c r="C147" s="77">
        <v>5202</v>
      </c>
    </row>
    <row r="148" spans="1:4" ht="14.4" thickBot="1" x14ac:dyDescent="0.3">
      <c r="A148" s="79" t="s">
        <v>986</v>
      </c>
      <c r="B148" s="76" t="s">
        <v>274</v>
      </c>
      <c r="C148" s="77">
        <v>5203</v>
      </c>
    </row>
    <row r="149" spans="1:4" ht="14.4" thickBot="1" x14ac:dyDescent="0.3">
      <c r="A149" s="79" t="s">
        <v>986</v>
      </c>
      <c r="B149" s="76" t="s">
        <v>275</v>
      </c>
      <c r="C149" s="77">
        <v>5204</v>
      </c>
    </row>
    <row r="150" spans="1:4" ht="14.4" thickBot="1" x14ac:dyDescent="0.3">
      <c r="A150" s="79" t="s">
        <v>986</v>
      </c>
      <c r="B150" s="76" t="s">
        <v>276</v>
      </c>
      <c r="C150" s="77">
        <v>5205</v>
      </c>
    </row>
    <row r="151" spans="1:4" ht="14.4" thickBot="1" x14ac:dyDescent="0.3">
      <c r="A151" s="79" t="s">
        <v>986</v>
      </c>
      <c r="B151" s="76" t="s">
        <v>277</v>
      </c>
      <c r="C151" s="77">
        <v>5206</v>
      </c>
    </row>
    <row r="152" spans="1:4" ht="14.4" thickBot="1" x14ac:dyDescent="0.3">
      <c r="A152" s="79" t="s">
        <v>986</v>
      </c>
      <c r="B152" s="76" t="s">
        <v>278</v>
      </c>
      <c r="C152" s="77">
        <v>5207</v>
      </c>
    </row>
    <row r="153" spans="1:4" ht="14.4" thickBot="1" x14ac:dyDescent="0.3">
      <c r="A153" s="79" t="s">
        <v>986</v>
      </c>
      <c r="B153" s="76" t="s">
        <v>279</v>
      </c>
      <c r="C153" s="77">
        <v>5299</v>
      </c>
    </row>
    <row r="154" spans="1:4" ht="14.4" thickBot="1" x14ac:dyDescent="0.3">
      <c r="A154" s="86" t="s">
        <v>987</v>
      </c>
      <c r="B154" s="76" t="s">
        <v>280</v>
      </c>
      <c r="C154" s="77">
        <v>5301</v>
      </c>
      <c r="D154" s="73" t="s">
        <v>1000</v>
      </c>
    </row>
    <row r="155" spans="1:4" ht="14.4" thickBot="1" x14ac:dyDescent="0.3">
      <c r="A155" s="87" t="s">
        <v>987</v>
      </c>
      <c r="B155" s="76" t="s">
        <v>281</v>
      </c>
      <c r="C155" s="77">
        <v>5302</v>
      </c>
    </row>
    <row r="156" spans="1:4" ht="14.4" thickBot="1" x14ac:dyDescent="0.3">
      <c r="A156" s="87" t="s">
        <v>987</v>
      </c>
      <c r="B156" s="76" t="s">
        <v>282</v>
      </c>
      <c r="C156" s="77">
        <v>5303</v>
      </c>
    </row>
    <row r="157" spans="1:4" ht="14.4" thickBot="1" x14ac:dyDescent="0.3">
      <c r="A157" s="87" t="s">
        <v>987</v>
      </c>
      <c r="B157" s="76" t="s">
        <v>283</v>
      </c>
      <c r="C157" s="77">
        <v>5304</v>
      </c>
    </row>
    <row r="158" spans="1:4" ht="14.4" thickBot="1" x14ac:dyDescent="0.3">
      <c r="A158" s="87" t="s">
        <v>987</v>
      </c>
      <c r="B158" s="76" t="s">
        <v>284</v>
      </c>
      <c r="C158" s="77">
        <v>5305</v>
      </c>
    </row>
    <row r="159" spans="1:4" ht="14.4" thickBot="1" x14ac:dyDescent="0.3">
      <c r="A159" s="87" t="s">
        <v>987</v>
      </c>
      <c r="B159" s="76" t="s">
        <v>285</v>
      </c>
      <c r="C159" s="77">
        <v>5306</v>
      </c>
    </row>
    <row r="160" spans="1:4" ht="14.4" thickBot="1" x14ac:dyDescent="0.3">
      <c r="A160" s="87" t="s">
        <v>987</v>
      </c>
      <c r="B160" s="76" t="s">
        <v>286</v>
      </c>
      <c r="C160" s="77">
        <v>5307</v>
      </c>
    </row>
    <row r="161" spans="1:4" ht="14.4" thickBot="1" x14ac:dyDescent="0.3">
      <c r="A161" s="87" t="s">
        <v>987</v>
      </c>
      <c r="B161" s="76" t="s">
        <v>287</v>
      </c>
      <c r="C161" s="77">
        <v>5308</v>
      </c>
    </row>
    <row r="162" spans="1:4" ht="14.4" thickBot="1" x14ac:dyDescent="0.3">
      <c r="A162" s="87" t="s">
        <v>987</v>
      </c>
      <c r="B162" s="76" t="s">
        <v>288</v>
      </c>
      <c r="C162" s="77">
        <v>5309</v>
      </c>
    </row>
    <row r="163" spans="1:4" ht="14.4" thickBot="1" x14ac:dyDescent="0.3">
      <c r="A163" s="87" t="s">
        <v>987</v>
      </c>
      <c r="B163" s="76" t="s">
        <v>289</v>
      </c>
      <c r="C163" s="77">
        <v>5310</v>
      </c>
    </row>
    <row r="164" spans="1:4" ht="14.4" thickBot="1" x14ac:dyDescent="0.3">
      <c r="A164" s="87" t="s">
        <v>987</v>
      </c>
      <c r="B164" s="76" t="s">
        <v>290</v>
      </c>
      <c r="C164" s="77">
        <v>5311</v>
      </c>
    </row>
    <row r="165" spans="1:4" ht="14.4" thickBot="1" x14ac:dyDescent="0.3">
      <c r="A165" s="87" t="s">
        <v>987</v>
      </c>
      <c r="B165" s="76" t="s">
        <v>291</v>
      </c>
      <c r="C165" s="77">
        <v>5312</v>
      </c>
    </row>
    <row r="166" spans="1:4" ht="14.4" thickBot="1" x14ac:dyDescent="0.3">
      <c r="A166" s="87" t="s">
        <v>987</v>
      </c>
      <c r="B166" s="76" t="s">
        <v>292</v>
      </c>
      <c r="C166" s="77">
        <v>5399</v>
      </c>
    </row>
    <row r="167" spans="1:4" ht="14.4" thickBot="1" x14ac:dyDescent="0.3">
      <c r="A167" s="88" t="s">
        <v>204</v>
      </c>
      <c r="B167" s="76" t="s">
        <v>293</v>
      </c>
      <c r="C167" s="77">
        <v>5401</v>
      </c>
      <c r="D167" s="73" t="s">
        <v>1000</v>
      </c>
    </row>
    <row r="168" spans="1:4" ht="14.4" thickBot="1" x14ac:dyDescent="0.3">
      <c r="A168" s="79" t="s">
        <v>204</v>
      </c>
      <c r="B168" s="76" t="s">
        <v>294</v>
      </c>
      <c r="C168" s="77">
        <v>5402</v>
      </c>
    </row>
    <row r="169" spans="1:4" ht="14.4" thickBot="1" x14ac:dyDescent="0.3">
      <c r="A169" s="79" t="s">
        <v>204</v>
      </c>
      <c r="B169" s="76" t="s">
        <v>295</v>
      </c>
      <c r="C169" s="77">
        <v>5403</v>
      </c>
    </row>
    <row r="170" spans="1:4" ht="14.4" thickBot="1" x14ac:dyDescent="0.3">
      <c r="A170" s="79" t="s">
        <v>204</v>
      </c>
      <c r="B170" s="76" t="s">
        <v>296</v>
      </c>
      <c r="C170" s="77">
        <v>5404</v>
      </c>
    </row>
    <row r="171" spans="1:4" ht="14.4" thickBot="1" x14ac:dyDescent="0.3">
      <c r="A171" s="79" t="s">
        <v>204</v>
      </c>
      <c r="B171" s="76" t="s">
        <v>297</v>
      </c>
      <c r="C171" s="77">
        <v>5499</v>
      </c>
    </row>
    <row r="172" spans="1:4" ht="14.4" thickBot="1" x14ac:dyDescent="0.3">
      <c r="A172" s="78" t="s">
        <v>988</v>
      </c>
      <c r="B172" s="76" t="s">
        <v>298</v>
      </c>
      <c r="C172" s="77">
        <v>5501</v>
      </c>
    </row>
    <row r="173" spans="1:4" ht="14.4" thickBot="1" x14ac:dyDescent="0.3">
      <c r="A173" s="79" t="s">
        <v>988</v>
      </c>
      <c r="B173" s="76" t="s">
        <v>299</v>
      </c>
      <c r="C173" s="77">
        <v>5502</v>
      </c>
    </row>
    <row r="174" spans="1:4" ht="14.4" thickBot="1" x14ac:dyDescent="0.3">
      <c r="A174" s="79" t="s">
        <v>988</v>
      </c>
      <c r="B174" s="76" t="s">
        <v>300</v>
      </c>
      <c r="C174" s="77">
        <v>5503</v>
      </c>
    </row>
    <row r="175" spans="1:4" ht="14.4" thickBot="1" x14ac:dyDescent="0.3">
      <c r="A175" s="79" t="s">
        <v>988</v>
      </c>
      <c r="B175" s="76" t="s">
        <v>301</v>
      </c>
      <c r="C175" s="77">
        <v>5504</v>
      </c>
    </row>
    <row r="176" spans="1:4" ht="14.4" thickBot="1" x14ac:dyDescent="0.3">
      <c r="A176" s="79" t="s">
        <v>988</v>
      </c>
      <c r="B176" s="76" t="s">
        <v>302</v>
      </c>
      <c r="C176" s="77">
        <v>5505</v>
      </c>
    </row>
    <row r="177" spans="1:4" ht="14.4" thickBot="1" x14ac:dyDescent="0.3">
      <c r="A177" s="79" t="s">
        <v>988</v>
      </c>
      <c r="B177" s="76" t="s">
        <v>303</v>
      </c>
      <c r="C177" s="77">
        <v>5506</v>
      </c>
    </row>
    <row r="178" spans="1:4" ht="14.4" thickBot="1" x14ac:dyDescent="0.3">
      <c r="A178" s="79" t="s">
        <v>988</v>
      </c>
      <c r="B178" s="76" t="s">
        <v>304</v>
      </c>
      <c r="C178" s="77">
        <v>5599</v>
      </c>
    </row>
    <row r="179" spans="1:4" ht="13.5" customHeight="1" thickBot="1" x14ac:dyDescent="0.3">
      <c r="A179" s="88" t="s">
        <v>989</v>
      </c>
      <c r="B179" s="76" t="s">
        <v>305</v>
      </c>
      <c r="C179" s="77">
        <v>5601</v>
      </c>
      <c r="D179" s="73" t="s">
        <v>1000</v>
      </c>
    </row>
    <row r="180" spans="1:4" ht="14.4" thickBot="1" x14ac:dyDescent="0.3">
      <c r="A180" s="79" t="s">
        <v>989</v>
      </c>
      <c r="B180" s="76" t="s">
        <v>306</v>
      </c>
      <c r="C180" s="77">
        <v>5602</v>
      </c>
    </row>
    <row r="181" spans="1:4" ht="14.4" thickBot="1" x14ac:dyDescent="0.3">
      <c r="A181" s="79" t="s">
        <v>989</v>
      </c>
      <c r="B181" s="76" t="s">
        <v>307</v>
      </c>
      <c r="C181" s="77">
        <v>5603</v>
      </c>
    </row>
    <row r="182" spans="1:4" ht="14.4" thickBot="1" x14ac:dyDescent="0.3">
      <c r="A182" s="79" t="s">
        <v>989</v>
      </c>
      <c r="B182" s="76" t="s">
        <v>308</v>
      </c>
      <c r="C182" s="77">
        <v>5604</v>
      </c>
    </row>
    <row r="183" spans="1:4" ht="14.4" thickBot="1" x14ac:dyDescent="0.3">
      <c r="A183" s="79" t="s">
        <v>989</v>
      </c>
      <c r="B183" s="76" t="s">
        <v>309</v>
      </c>
      <c r="C183" s="77">
        <v>5605</v>
      </c>
    </row>
    <row r="184" spans="1:4" ht="14.4" thickBot="1" x14ac:dyDescent="0.3">
      <c r="A184" s="79" t="s">
        <v>989</v>
      </c>
      <c r="B184" s="76" t="s">
        <v>310</v>
      </c>
      <c r="C184" s="77">
        <v>5699</v>
      </c>
    </row>
    <row r="185" spans="1:4" ht="14.4" thickBot="1" x14ac:dyDescent="0.3">
      <c r="A185" s="78" t="s">
        <v>990</v>
      </c>
      <c r="B185" s="76" t="s">
        <v>311</v>
      </c>
      <c r="C185" s="77">
        <v>5701</v>
      </c>
    </row>
    <row r="186" spans="1:4" ht="14.4" thickBot="1" x14ac:dyDescent="0.3">
      <c r="A186" s="79" t="s">
        <v>990</v>
      </c>
      <c r="B186" s="76" t="s">
        <v>312</v>
      </c>
      <c r="C186" s="77">
        <v>5702</v>
      </c>
    </row>
    <row r="187" spans="1:4" ht="14.4" thickBot="1" x14ac:dyDescent="0.3">
      <c r="A187" s="79" t="s">
        <v>990</v>
      </c>
      <c r="B187" s="76" t="s">
        <v>313</v>
      </c>
      <c r="C187" s="77">
        <v>5703</v>
      </c>
    </row>
    <row r="188" spans="1:4" ht="14.4" thickBot="1" x14ac:dyDescent="0.3">
      <c r="A188" s="79" t="s">
        <v>990</v>
      </c>
      <c r="B188" s="76" t="s">
        <v>314</v>
      </c>
      <c r="C188" s="77">
        <v>5704</v>
      </c>
    </row>
    <row r="189" spans="1:4" ht="14.4" thickBot="1" x14ac:dyDescent="0.3">
      <c r="A189" s="79" t="s">
        <v>990</v>
      </c>
      <c r="B189" s="76" t="s">
        <v>315</v>
      </c>
      <c r="C189" s="77">
        <v>5705</v>
      </c>
    </row>
    <row r="190" spans="1:4" ht="14.4" thickBot="1" x14ac:dyDescent="0.3">
      <c r="A190" s="79" t="s">
        <v>990</v>
      </c>
      <c r="B190" s="76" t="s">
        <v>316</v>
      </c>
      <c r="C190" s="77">
        <v>5799</v>
      </c>
    </row>
    <row r="191" spans="1:4" ht="14.4" thickBot="1" x14ac:dyDescent="0.3">
      <c r="A191" s="78" t="s">
        <v>991</v>
      </c>
      <c r="B191" s="76" t="s">
        <v>317</v>
      </c>
      <c r="C191" s="77">
        <v>5801</v>
      </c>
      <c r="D191" s="73" t="s">
        <v>1000</v>
      </c>
    </row>
    <row r="192" spans="1:4" ht="14.4" thickBot="1" x14ac:dyDescent="0.3">
      <c r="A192" s="79" t="s">
        <v>991</v>
      </c>
      <c r="B192" s="76" t="s">
        <v>318</v>
      </c>
      <c r="C192" s="77">
        <v>5802</v>
      </c>
    </row>
    <row r="193" spans="1:4" ht="14.4" thickBot="1" x14ac:dyDescent="0.3">
      <c r="A193" s="79" t="s">
        <v>991</v>
      </c>
      <c r="B193" s="76" t="s">
        <v>319</v>
      </c>
      <c r="C193" s="77">
        <v>5803</v>
      </c>
    </row>
    <row r="194" spans="1:4" ht="12.75" customHeight="1" thickBot="1" x14ac:dyDescent="0.3">
      <c r="A194" s="79" t="s">
        <v>991</v>
      </c>
      <c r="B194" s="76" t="s">
        <v>320</v>
      </c>
      <c r="C194" s="77">
        <v>5899</v>
      </c>
    </row>
    <row r="195" spans="1:4" ht="14.4" thickBot="1" x14ac:dyDescent="0.3">
      <c r="A195" s="88" t="s">
        <v>992</v>
      </c>
      <c r="B195" s="76" t="s">
        <v>321</v>
      </c>
      <c r="C195" s="77">
        <v>5901</v>
      </c>
    </row>
    <row r="196" spans="1:4" ht="14.4" thickBot="1" x14ac:dyDescent="0.3">
      <c r="A196" s="79" t="s">
        <v>992</v>
      </c>
      <c r="B196" s="76" t="s">
        <v>322</v>
      </c>
      <c r="C196" s="77">
        <v>5902</v>
      </c>
    </row>
    <row r="197" spans="1:4" ht="14.4" thickBot="1" x14ac:dyDescent="0.3">
      <c r="A197" s="79" t="s">
        <v>992</v>
      </c>
      <c r="B197" s="76" t="s">
        <v>323</v>
      </c>
      <c r="C197" s="77">
        <v>5903</v>
      </c>
    </row>
    <row r="198" spans="1:4" ht="14.4" thickBot="1" x14ac:dyDescent="0.3">
      <c r="A198" s="79" t="s">
        <v>992</v>
      </c>
      <c r="B198" s="76" t="s">
        <v>324</v>
      </c>
      <c r="C198" s="77">
        <v>5904</v>
      </c>
    </row>
    <row r="199" spans="1:4" ht="14.4" thickBot="1" x14ac:dyDescent="0.3">
      <c r="A199" s="79" t="s">
        <v>992</v>
      </c>
      <c r="B199" s="76" t="s">
        <v>325</v>
      </c>
      <c r="C199" s="77">
        <v>5905</v>
      </c>
    </row>
    <row r="200" spans="1:4" ht="14.4" thickBot="1" x14ac:dyDescent="0.3">
      <c r="A200" s="79" t="s">
        <v>992</v>
      </c>
      <c r="B200" s="76" t="s">
        <v>326</v>
      </c>
      <c r="C200" s="77">
        <v>5906</v>
      </c>
    </row>
    <row r="201" spans="1:4" ht="14.4" thickBot="1" x14ac:dyDescent="0.3">
      <c r="A201" s="79" t="s">
        <v>992</v>
      </c>
      <c r="B201" s="76" t="s">
        <v>327</v>
      </c>
      <c r="C201" s="77">
        <v>5907</v>
      </c>
    </row>
    <row r="202" spans="1:4" ht="14.4" thickBot="1" x14ac:dyDescent="0.3">
      <c r="A202" s="79" t="s">
        <v>992</v>
      </c>
      <c r="B202" s="76" t="s">
        <v>328</v>
      </c>
      <c r="C202" s="77">
        <v>5908</v>
      </c>
    </row>
    <row r="203" spans="1:4" ht="14.4" thickBot="1" x14ac:dyDescent="0.3">
      <c r="A203" s="79" t="s">
        <v>992</v>
      </c>
      <c r="B203" s="76" t="s">
        <v>329</v>
      </c>
      <c r="C203" s="77">
        <v>5909</v>
      </c>
    </row>
    <row r="204" spans="1:4" ht="14.4" thickBot="1" x14ac:dyDescent="0.3">
      <c r="A204" s="79" t="s">
        <v>992</v>
      </c>
      <c r="B204" s="76" t="s">
        <v>330</v>
      </c>
      <c r="C204" s="77">
        <v>5910</v>
      </c>
    </row>
    <row r="205" spans="1:4" ht="14.4" thickBot="1" x14ac:dyDescent="0.3">
      <c r="A205" s="79" t="s">
        <v>992</v>
      </c>
      <c r="B205" s="76" t="s">
        <v>331</v>
      </c>
      <c r="C205" s="77">
        <v>5999</v>
      </c>
    </row>
    <row r="206" spans="1:4" ht="14.4" thickBot="1" x14ac:dyDescent="0.3">
      <c r="A206" s="78" t="s">
        <v>993</v>
      </c>
      <c r="B206" s="76" t="s">
        <v>229</v>
      </c>
      <c r="C206" s="77">
        <v>6101</v>
      </c>
      <c r="D206" s="73" t="s">
        <v>1000</v>
      </c>
    </row>
    <row r="207" spans="1:4" ht="14.4" thickBot="1" x14ac:dyDescent="0.3">
      <c r="A207" s="79" t="s">
        <v>993</v>
      </c>
      <c r="B207" s="76" t="s">
        <v>332</v>
      </c>
      <c r="C207" s="77">
        <v>6102</v>
      </c>
    </row>
    <row r="208" spans="1:4" ht="14.4" thickBot="1" x14ac:dyDescent="0.3">
      <c r="A208" s="79" t="s">
        <v>993</v>
      </c>
      <c r="B208" s="76" t="s">
        <v>333</v>
      </c>
      <c r="C208" s="77">
        <v>6103</v>
      </c>
    </row>
    <row r="209" spans="1:4" ht="14.4" thickBot="1" x14ac:dyDescent="0.3">
      <c r="A209" s="79" t="s">
        <v>993</v>
      </c>
      <c r="B209" s="76" t="s">
        <v>334</v>
      </c>
      <c r="C209" s="77">
        <v>6104</v>
      </c>
    </row>
    <row r="210" spans="1:4" ht="14.4" thickBot="1" x14ac:dyDescent="0.3">
      <c r="A210" s="79" t="s">
        <v>993</v>
      </c>
      <c r="B210" s="76" t="s">
        <v>335</v>
      </c>
      <c r="C210" s="77">
        <v>6105</v>
      </c>
    </row>
    <row r="211" spans="1:4" ht="14.4" thickBot="1" x14ac:dyDescent="0.3">
      <c r="A211" s="79" t="s">
        <v>993</v>
      </c>
      <c r="B211" s="76" t="s">
        <v>336</v>
      </c>
      <c r="C211" s="77">
        <v>6106</v>
      </c>
    </row>
    <row r="212" spans="1:4" ht="14.4" thickBot="1" x14ac:dyDescent="0.3">
      <c r="A212" s="79" t="s">
        <v>993</v>
      </c>
      <c r="B212" s="76" t="s">
        <v>337</v>
      </c>
      <c r="C212" s="77">
        <v>6107</v>
      </c>
    </row>
    <row r="213" spans="1:4" ht="14.4" thickBot="1" x14ac:dyDescent="0.3">
      <c r="A213" s="79" t="s">
        <v>993</v>
      </c>
      <c r="B213" s="76" t="s">
        <v>338</v>
      </c>
      <c r="C213" s="77">
        <v>6108</v>
      </c>
    </row>
    <row r="214" spans="1:4" ht="14.4" thickBot="1" x14ac:dyDescent="0.3">
      <c r="A214" s="79" t="s">
        <v>993</v>
      </c>
      <c r="B214" s="76" t="s">
        <v>339</v>
      </c>
      <c r="C214" s="77">
        <v>6109</v>
      </c>
    </row>
    <row r="215" spans="1:4" ht="14.4" thickBot="1" x14ac:dyDescent="0.3">
      <c r="A215" s="79" t="s">
        <v>993</v>
      </c>
      <c r="B215" s="76" t="s">
        <v>340</v>
      </c>
      <c r="C215" s="77">
        <v>6110</v>
      </c>
    </row>
    <row r="216" spans="1:4" ht="14.4" thickBot="1" x14ac:dyDescent="0.3">
      <c r="A216" s="79" t="s">
        <v>993</v>
      </c>
      <c r="B216" s="76" t="s">
        <v>341</v>
      </c>
      <c r="C216" s="77">
        <v>6111</v>
      </c>
    </row>
    <row r="217" spans="1:4" ht="14.4" thickBot="1" x14ac:dyDescent="0.3">
      <c r="A217" s="79" t="s">
        <v>993</v>
      </c>
      <c r="B217" s="76" t="s">
        <v>342</v>
      </c>
      <c r="C217" s="77">
        <v>6112</v>
      </c>
    </row>
    <row r="218" spans="1:4" ht="14.4" thickBot="1" x14ac:dyDescent="0.3">
      <c r="A218" s="79" t="s">
        <v>993</v>
      </c>
      <c r="B218" s="76" t="s">
        <v>343</v>
      </c>
      <c r="C218" s="77">
        <v>6113</v>
      </c>
    </row>
    <row r="219" spans="1:4" ht="14.4" thickBot="1" x14ac:dyDescent="0.3">
      <c r="A219" s="79" t="s">
        <v>993</v>
      </c>
      <c r="B219" s="76" t="s">
        <v>344</v>
      </c>
      <c r="C219" s="77">
        <v>6114</v>
      </c>
    </row>
    <row r="220" spans="1:4" ht="14.4" thickBot="1" x14ac:dyDescent="0.3">
      <c r="A220" s="79" t="s">
        <v>993</v>
      </c>
      <c r="B220" s="76" t="s">
        <v>345</v>
      </c>
      <c r="C220" s="77">
        <v>6199</v>
      </c>
      <c r="D220" s="73" t="s">
        <v>1000</v>
      </c>
    </row>
    <row r="221" spans="1:4" ht="13.5" customHeight="1" thickBot="1" x14ac:dyDescent="0.3">
      <c r="A221" s="75" t="s">
        <v>994</v>
      </c>
      <c r="B221" s="76" t="s">
        <v>346</v>
      </c>
      <c r="C221" s="77">
        <v>6201</v>
      </c>
    </row>
    <row r="222" spans="1:4" ht="14.4" thickBot="1" x14ac:dyDescent="0.3">
      <c r="A222" s="79" t="s">
        <v>994</v>
      </c>
      <c r="B222" s="76" t="s">
        <v>347</v>
      </c>
      <c r="C222" s="77">
        <v>6202</v>
      </c>
    </row>
    <row r="223" spans="1:4" ht="14.4" thickBot="1" x14ac:dyDescent="0.3">
      <c r="A223" s="79" t="s">
        <v>994</v>
      </c>
      <c r="B223" s="76" t="s">
        <v>348</v>
      </c>
      <c r="C223" s="77">
        <v>6203</v>
      </c>
    </row>
    <row r="224" spans="1:4" ht="14.25" customHeight="1" thickBot="1" x14ac:dyDescent="0.3">
      <c r="A224" s="79" t="s">
        <v>994</v>
      </c>
      <c r="B224" s="76" t="s">
        <v>349</v>
      </c>
      <c r="C224" s="77">
        <v>6299</v>
      </c>
    </row>
    <row r="225" spans="1:4" ht="14.4" thickBot="1" x14ac:dyDescent="0.3">
      <c r="A225" s="78" t="s">
        <v>995</v>
      </c>
      <c r="B225" s="76" t="s">
        <v>350</v>
      </c>
      <c r="C225" s="77">
        <v>6301</v>
      </c>
    </row>
    <row r="226" spans="1:4" ht="14.4" thickBot="1" x14ac:dyDescent="0.3">
      <c r="A226" s="79" t="s">
        <v>995</v>
      </c>
      <c r="B226" s="76" t="s">
        <v>351</v>
      </c>
      <c r="C226" s="77">
        <v>6302</v>
      </c>
    </row>
    <row r="227" spans="1:4" ht="14.4" thickBot="1" x14ac:dyDescent="0.3">
      <c r="A227" s="79" t="s">
        <v>995</v>
      </c>
      <c r="B227" s="76" t="s">
        <v>352</v>
      </c>
      <c r="C227" s="77">
        <v>6303</v>
      </c>
    </row>
    <row r="228" spans="1:4" ht="14.4" thickBot="1" x14ac:dyDescent="0.3">
      <c r="A228" s="79" t="s">
        <v>995</v>
      </c>
      <c r="B228" s="76" t="s">
        <v>353</v>
      </c>
      <c r="C228" s="77">
        <v>6304</v>
      </c>
    </row>
    <row r="229" spans="1:4" ht="14.4" thickBot="1" x14ac:dyDescent="0.3">
      <c r="A229" s="79" t="s">
        <v>995</v>
      </c>
      <c r="B229" s="76" t="s">
        <v>354</v>
      </c>
      <c r="C229" s="77">
        <v>6305</v>
      </c>
    </row>
    <row r="230" spans="1:4" ht="14.4" thickBot="1" x14ac:dyDescent="0.3">
      <c r="A230" s="79" t="s">
        <v>995</v>
      </c>
      <c r="B230" s="76" t="s">
        <v>355</v>
      </c>
      <c r="C230" s="77">
        <v>6306</v>
      </c>
    </row>
    <row r="231" spans="1:4" ht="14.4" thickBot="1" x14ac:dyDescent="0.3">
      <c r="A231" s="79" t="s">
        <v>995</v>
      </c>
      <c r="B231" s="76" t="s">
        <v>356</v>
      </c>
      <c r="C231" s="77">
        <v>6307</v>
      </c>
    </row>
    <row r="232" spans="1:4" ht="14.4" thickBot="1" x14ac:dyDescent="0.3">
      <c r="A232" s="79" t="s">
        <v>995</v>
      </c>
      <c r="B232" s="76" t="s">
        <v>357</v>
      </c>
      <c r="C232" s="77">
        <v>6308</v>
      </c>
    </row>
    <row r="233" spans="1:4" ht="14.4" thickBot="1" x14ac:dyDescent="0.3">
      <c r="A233" s="79" t="s">
        <v>995</v>
      </c>
      <c r="B233" s="76" t="s">
        <v>358</v>
      </c>
      <c r="C233" s="77">
        <v>6309</v>
      </c>
    </row>
    <row r="234" spans="1:4" ht="14.4" thickBot="1" x14ac:dyDescent="0.3">
      <c r="A234" s="79" t="s">
        <v>995</v>
      </c>
      <c r="B234" s="76" t="s">
        <v>359</v>
      </c>
      <c r="C234" s="77">
        <v>6310</v>
      </c>
    </row>
    <row r="235" spans="1:4" ht="14.4" thickBot="1" x14ac:dyDescent="0.3">
      <c r="A235" s="79" t="s">
        <v>995</v>
      </c>
      <c r="B235" s="76" t="s">
        <v>360</v>
      </c>
      <c r="C235" s="77">
        <v>6311</v>
      </c>
    </row>
    <row r="236" spans="1:4" ht="14.4" thickBot="1" x14ac:dyDescent="0.3">
      <c r="A236" s="79" t="s">
        <v>995</v>
      </c>
      <c r="B236" s="76" t="s">
        <v>361</v>
      </c>
      <c r="C236" s="77">
        <v>6399</v>
      </c>
    </row>
    <row r="237" spans="1:4" ht="14.4" thickBot="1" x14ac:dyDescent="0.3">
      <c r="A237" s="75" t="s">
        <v>996</v>
      </c>
      <c r="B237" s="76" t="s">
        <v>362</v>
      </c>
      <c r="C237" s="77">
        <v>7101</v>
      </c>
      <c r="D237" s="73" t="s">
        <v>1000</v>
      </c>
    </row>
    <row r="238" spans="1:4" ht="14.4" thickBot="1" x14ac:dyDescent="0.3">
      <c r="A238" s="83" t="s">
        <v>996</v>
      </c>
      <c r="B238" s="76" t="s">
        <v>363</v>
      </c>
      <c r="C238" s="77">
        <v>7102</v>
      </c>
    </row>
    <row r="239" spans="1:4" ht="14.4" thickBot="1" x14ac:dyDescent="0.3">
      <c r="A239" s="83" t="s">
        <v>996</v>
      </c>
      <c r="B239" s="76" t="s">
        <v>364</v>
      </c>
      <c r="C239" s="77">
        <v>7103</v>
      </c>
    </row>
    <row r="240" spans="1:4" ht="14.4" thickBot="1" x14ac:dyDescent="0.3">
      <c r="A240" s="84" t="s">
        <v>996</v>
      </c>
      <c r="B240" s="76" t="s">
        <v>365</v>
      </c>
      <c r="C240" s="77">
        <v>7104</v>
      </c>
    </row>
    <row r="241" spans="1:4" ht="14.4" thickBot="1" x14ac:dyDescent="0.3">
      <c r="A241" s="78" t="s">
        <v>997</v>
      </c>
      <c r="B241" s="76" t="s">
        <v>366</v>
      </c>
      <c r="C241" s="77">
        <v>7201</v>
      </c>
    </row>
    <row r="242" spans="1:4" ht="14.4" thickBot="1" x14ac:dyDescent="0.3">
      <c r="A242" s="79" t="s">
        <v>997</v>
      </c>
      <c r="B242" s="76" t="s">
        <v>367</v>
      </c>
      <c r="C242" s="77">
        <v>7202</v>
      </c>
    </row>
    <row r="243" spans="1:4" ht="14.4" thickBot="1" x14ac:dyDescent="0.3">
      <c r="A243" s="79" t="s">
        <v>997</v>
      </c>
      <c r="B243" s="76" t="s">
        <v>368</v>
      </c>
      <c r="C243" s="77">
        <v>7203</v>
      </c>
    </row>
    <row r="244" spans="1:4" ht="14.4" thickBot="1" x14ac:dyDescent="0.3">
      <c r="A244" s="79" t="s">
        <v>997</v>
      </c>
      <c r="B244" s="76" t="s">
        <v>369</v>
      </c>
      <c r="C244" s="77">
        <v>7204</v>
      </c>
    </row>
    <row r="245" spans="1:4" ht="14.4" thickBot="1" x14ac:dyDescent="0.3">
      <c r="A245" s="79" t="s">
        <v>997</v>
      </c>
      <c r="B245" s="76" t="s">
        <v>370</v>
      </c>
      <c r="C245" s="77">
        <v>7205</v>
      </c>
    </row>
    <row r="246" spans="1:4" ht="14.4" thickBot="1" x14ac:dyDescent="0.3">
      <c r="A246" s="79" t="s">
        <v>997</v>
      </c>
      <c r="B246" s="76" t="s">
        <v>371</v>
      </c>
      <c r="C246" s="77">
        <v>7206</v>
      </c>
    </row>
    <row r="247" spans="1:4" ht="14.4" thickBot="1" x14ac:dyDescent="0.3">
      <c r="A247" s="79" t="s">
        <v>997</v>
      </c>
      <c r="B247" s="76" t="s">
        <v>372</v>
      </c>
      <c r="C247" s="77">
        <v>7207</v>
      </c>
    </row>
    <row r="248" spans="1:4" ht="14.4" thickBot="1" x14ac:dyDescent="0.3">
      <c r="A248" s="79" t="s">
        <v>997</v>
      </c>
      <c r="B248" s="76" t="s">
        <v>373</v>
      </c>
      <c r="C248" s="77">
        <v>7208</v>
      </c>
    </row>
    <row r="249" spans="1:4" ht="14.4" thickBot="1" x14ac:dyDescent="0.3">
      <c r="A249" s="81" t="s">
        <v>997</v>
      </c>
      <c r="B249" s="76" t="s">
        <v>374</v>
      </c>
      <c r="C249" s="77">
        <v>7299</v>
      </c>
    </row>
    <row r="250" spans="1:4" ht="14.4" thickBot="1" x14ac:dyDescent="0.3">
      <c r="A250" s="76" t="s">
        <v>998</v>
      </c>
      <c r="B250" s="76" t="s">
        <v>375</v>
      </c>
      <c r="C250" s="77">
        <v>7301</v>
      </c>
      <c r="D250" s="73" t="s">
        <v>1000</v>
      </c>
    </row>
    <row r="253" spans="1:4" ht="14.4" thickBot="1" x14ac:dyDescent="0.3">
      <c r="A253" s="842" t="s">
        <v>1042</v>
      </c>
      <c r="B253" s="842"/>
      <c r="C253" s="842"/>
    </row>
    <row r="254" spans="1:4" ht="14.4" thickBot="1" x14ac:dyDescent="0.3">
      <c r="A254" s="89" t="s">
        <v>1001</v>
      </c>
      <c r="B254" s="90" t="s">
        <v>1002</v>
      </c>
      <c r="C254" s="91" t="s">
        <v>1043</v>
      </c>
    </row>
    <row r="255" spans="1:4" ht="14.4" thickBot="1" x14ac:dyDescent="0.3">
      <c r="A255" s="836" t="s">
        <v>1003</v>
      </c>
      <c r="B255" s="92" t="s">
        <v>376</v>
      </c>
      <c r="C255" s="93">
        <v>7403</v>
      </c>
      <c r="D255" s="73" t="s">
        <v>1000</v>
      </c>
    </row>
    <row r="256" spans="1:4" ht="14.4" thickBot="1" x14ac:dyDescent="0.3">
      <c r="A256" s="837"/>
      <c r="B256" s="92" t="s">
        <v>377</v>
      </c>
      <c r="C256" s="93">
        <v>7404</v>
      </c>
    </row>
    <row r="257" spans="1:3" ht="14.4" thickBot="1" x14ac:dyDescent="0.3">
      <c r="A257" s="837"/>
      <c r="B257" s="92" t="s">
        <v>378</v>
      </c>
      <c r="C257" s="93">
        <v>7405</v>
      </c>
    </row>
    <row r="258" spans="1:3" ht="14.4" thickBot="1" x14ac:dyDescent="0.3">
      <c r="A258" s="110"/>
      <c r="B258" s="92" t="s">
        <v>379</v>
      </c>
      <c r="C258" s="93">
        <v>7406</v>
      </c>
    </row>
    <row r="259" spans="1:3" ht="14.4" thickBot="1" x14ac:dyDescent="0.3">
      <c r="A259" s="110"/>
      <c r="B259" s="92" t="s">
        <v>380</v>
      </c>
      <c r="C259" s="93">
        <v>7407</v>
      </c>
    </row>
    <row r="260" spans="1:3" ht="14.4" thickBot="1" x14ac:dyDescent="0.3">
      <c r="A260" s="110"/>
      <c r="B260" s="92" t="s">
        <v>381</v>
      </c>
      <c r="C260" s="93">
        <v>7408</v>
      </c>
    </row>
    <row r="261" spans="1:3" ht="14.4" thickBot="1" x14ac:dyDescent="0.3">
      <c r="A261" s="110"/>
      <c r="B261" s="92" t="s">
        <v>382</v>
      </c>
      <c r="C261" s="93">
        <v>7409</v>
      </c>
    </row>
    <row r="262" spans="1:3" ht="14.4" thickBot="1" x14ac:dyDescent="0.3">
      <c r="A262" s="110"/>
      <c r="B262" s="92" t="s">
        <v>383</v>
      </c>
      <c r="C262" s="93">
        <v>7410</v>
      </c>
    </row>
    <row r="263" spans="1:3" ht="14.4" thickBot="1" x14ac:dyDescent="0.3">
      <c r="A263" s="110"/>
      <c r="B263" s="92" t="s">
        <v>384</v>
      </c>
      <c r="C263" s="93">
        <v>7411</v>
      </c>
    </row>
    <row r="264" spans="1:3" ht="14.4" thickBot="1" x14ac:dyDescent="0.3">
      <c r="A264" s="110"/>
      <c r="B264" s="92" t="s">
        <v>385</v>
      </c>
      <c r="C264" s="93">
        <v>7412</v>
      </c>
    </row>
    <row r="265" spans="1:3" ht="14.4" thickBot="1" x14ac:dyDescent="0.3">
      <c r="A265" s="110"/>
      <c r="B265" s="92" t="s">
        <v>386</v>
      </c>
      <c r="C265" s="93">
        <v>7413</v>
      </c>
    </row>
    <row r="266" spans="1:3" ht="14.4" thickBot="1" x14ac:dyDescent="0.3">
      <c r="A266" s="110"/>
      <c r="B266" s="92" t="s">
        <v>387</v>
      </c>
      <c r="C266" s="93">
        <v>7414</v>
      </c>
    </row>
    <row r="267" spans="1:3" ht="14.4" thickBot="1" x14ac:dyDescent="0.3">
      <c r="A267" s="110"/>
      <c r="B267" s="92" t="s">
        <v>388</v>
      </c>
      <c r="C267" s="93">
        <v>7415</v>
      </c>
    </row>
    <row r="268" spans="1:3" ht="14.4" thickBot="1" x14ac:dyDescent="0.3">
      <c r="A268" s="110"/>
      <c r="B268" s="92" t="s">
        <v>389</v>
      </c>
      <c r="C268" s="93">
        <v>7416</v>
      </c>
    </row>
    <row r="269" spans="1:3" ht="14.4" thickBot="1" x14ac:dyDescent="0.3">
      <c r="A269" s="110"/>
      <c r="B269" s="92" t="s">
        <v>390</v>
      </c>
      <c r="C269" s="93">
        <v>7417</v>
      </c>
    </row>
    <row r="270" spans="1:3" ht="14.4" thickBot="1" x14ac:dyDescent="0.3">
      <c r="A270" s="110"/>
      <c r="B270" s="92" t="s">
        <v>391</v>
      </c>
      <c r="C270" s="93">
        <v>7418</v>
      </c>
    </row>
    <row r="271" spans="1:3" ht="14.4" thickBot="1" x14ac:dyDescent="0.3">
      <c r="A271" s="110"/>
      <c r="B271" s="92" t="s">
        <v>392</v>
      </c>
      <c r="C271" s="93">
        <v>7419</v>
      </c>
    </row>
    <row r="272" spans="1:3" ht="14.4" thickBot="1" x14ac:dyDescent="0.3">
      <c r="A272" s="110"/>
      <c r="B272" s="92" t="s">
        <v>393</v>
      </c>
      <c r="C272" s="93">
        <v>7420</v>
      </c>
    </row>
    <row r="273" spans="1:4" ht="14.4" thickBot="1" x14ac:dyDescent="0.3">
      <c r="A273" s="110"/>
      <c r="B273" s="92" t="s">
        <v>394</v>
      </c>
      <c r="C273" s="93">
        <v>7421</v>
      </c>
    </row>
    <row r="274" spans="1:4" ht="14.4" thickBot="1" x14ac:dyDescent="0.3">
      <c r="A274" s="110"/>
      <c r="B274" s="92" t="s">
        <v>395</v>
      </c>
      <c r="C274" s="93">
        <v>7422</v>
      </c>
    </row>
    <row r="275" spans="1:4" ht="14.4" thickBot="1" x14ac:dyDescent="0.3">
      <c r="A275" s="110"/>
      <c r="B275" s="92" t="s">
        <v>396</v>
      </c>
      <c r="C275" s="93">
        <v>7423</v>
      </c>
    </row>
    <row r="276" spans="1:4" ht="14.4" thickBot="1" x14ac:dyDescent="0.3">
      <c r="A276" s="110"/>
      <c r="B276" s="92" t="s">
        <v>397</v>
      </c>
      <c r="C276" s="93">
        <v>7424</v>
      </c>
    </row>
    <row r="277" spans="1:4" ht="14.4" thickBot="1" x14ac:dyDescent="0.3">
      <c r="A277" s="110"/>
      <c r="B277" s="92" t="s">
        <v>398</v>
      </c>
      <c r="C277" s="93">
        <v>7425</v>
      </c>
    </row>
    <row r="278" spans="1:4" ht="14.4" thickBot="1" x14ac:dyDescent="0.3">
      <c r="A278" s="110"/>
      <c r="B278" s="92" t="s">
        <v>399</v>
      </c>
      <c r="C278" s="93">
        <v>7426</v>
      </c>
    </row>
    <row r="279" spans="1:4" ht="14.4" thickBot="1" x14ac:dyDescent="0.3">
      <c r="A279" s="110"/>
      <c r="B279" s="92" t="s">
        <v>400</v>
      </c>
      <c r="C279" s="93">
        <v>7427</v>
      </c>
    </row>
    <row r="280" spans="1:4" ht="14.4" thickBot="1" x14ac:dyDescent="0.3">
      <c r="A280" s="110"/>
      <c r="B280" s="92" t="s">
        <v>401</v>
      </c>
      <c r="C280" s="93">
        <v>7428</v>
      </c>
      <c r="D280" s="73" t="s">
        <v>1000</v>
      </c>
    </row>
    <row r="281" spans="1:4" ht="14.4" thickBot="1" x14ac:dyDescent="0.3">
      <c r="A281" s="110"/>
      <c r="B281" s="92" t="s">
        <v>402</v>
      </c>
      <c r="C281" s="93">
        <v>7429</v>
      </c>
    </row>
    <row r="282" spans="1:4" ht="14.4" thickBot="1" x14ac:dyDescent="0.3">
      <c r="A282" s="110"/>
      <c r="B282" s="92" t="s">
        <v>403</v>
      </c>
      <c r="C282" s="93">
        <v>7430</v>
      </c>
    </row>
    <row r="283" spans="1:4" ht="14.4" thickBot="1" x14ac:dyDescent="0.3">
      <c r="A283" s="110"/>
      <c r="B283" s="92" t="s">
        <v>404</v>
      </c>
      <c r="C283" s="93">
        <v>7431</v>
      </c>
    </row>
    <row r="284" spans="1:4" ht="14.4" thickBot="1" x14ac:dyDescent="0.3">
      <c r="A284" s="110"/>
      <c r="B284" s="92" t="s">
        <v>405</v>
      </c>
      <c r="C284" s="93">
        <v>7432</v>
      </c>
    </row>
    <row r="285" spans="1:4" ht="14.4" thickBot="1" x14ac:dyDescent="0.3">
      <c r="A285" s="110"/>
      <c r="B285" s="92" t="s">
        <v>406</v>
      </c>
      <c r="C285" s="93">
        <v>7433</v>
      </c>
    </row>
    <row r="286" spans="1:4" ht="14.4" thickBot="1" x14ac:dyDescent="0.3">
      <c r="A286" s="110"/>
      <c r="B286" s="92" t="s">
        <v>407</v>
      </c>
      <c r="C286" s="93">
        <v>7434</v>
      </c>
    </row>
    <row r="287" spans="1:4" ht="14.4" thickBot="1" x14ac:dyDescent="0.3">
      <c r="A287" s="110"/>
      <c r="B287" s="92" t="s">
        <v>408</v>
      </c>
      <c r="C287" s="93">
        <v>7435</v>
      </c>
    </row>
    <row r="288" spans="1:4" ht="14.4" thickBot="1" x14ac:dyDescent="0.3">
      <c r="A288" s="110"/>
      <c r="B288" s="92" t="s">
        <v>409</v>
      </c>
      <c r="C288" s="93">
        <v>7436</v>
      </c>
    </row>
    <row r="289" spans="1:4" ht="14.4" thickBot="1" x14ac:dyDescent="0.3">
      <c r="A289" s="110"/>
      <c r="B289" s="92" t="s">
        <v>410</v>
      </c>
      <c r="C289" s="93">
        <v>7437</v>
      </c>
    </row>
    <row r="290" spans="1:4" ht="14.4" thickBot="1" x14ac:dyDescent="0.3">
      <c r="A290" s="110"/>
      <c r="B290" s="92" t="s">
        <v>411</v>
      </c>
      <c r="C290" s="93">
        <v>7438</v>
      </c>
    </row>
    <row r="291" spans="1:4" ht="14.4" thickBot="1" x14ac:dyDescent="0.3">
      <c r="A291" s="110"/>
      <c r="B291" s="92" t="s">
        <v>412</v>
      </c>
      <c r="C291" s="93">
        <v>7439</v>
      </c>
    </row>
    <row r="292" spans="1:4" ht="14.4" thickBot="1" x14ac:dyDescent="0.3">
      <c r="A292" s="111"/>
      <c r="B292" s="92" t="s">
        <v>413</v>
      </c>
      <c r="C292" s="93">
        <v>7440</v>
      </c>
    </row>
    <row r="293" spans="1:4" ht="14.4" thickBot="1" x14ac:dyDescent="0.3">
      <c r="A293" s="110" t="s">
        <v>1004</v>
      </c>
      <c r="B293" s="92" t="s">
        <v>414</v>
      </c>
      <c r="C293" s="93">
        <v>7501</v>
      </c>
      <c r="D293" s="73" t="s">
        <v>1000</v>
      </c>
    </row>
    <row r="294" spans="1:4" ht="14.4" thickBot="1" x14ac:dyDescent="0.3">
      <c r="A294" s="112"/>
      <c r="B294" s="92" t="s">
        <v>415</v>
      </c>
      <c r="C294" s="93">
        <v>7502</v>
      </c>
    </row>
    <row r="295" spans="1:4" ht="14.4" thickBot="1" x14ac:dyDescent="0.3">
      <c r="A295" s="112"/>
      <c r="B295" s="92" t="s">
        <v>416</v>
      </c>
      <c r="C295" s="93">
        <v>7503</v>
      </c>
    </row>
    <row r="296" spans="1:4" ht="14.4" thickBot="1" x14ac:dyDescent="0.3">
      <c r="A296" s="112"/>
      <c r="B296" s="92" t="s">
        <v>417</v>
      </c>
      <c r="C296" s="93">
        <v>7504</v>
      </c>
    </row>
    <row r="297" spans="1:4" ht="14.4" thickBot="1" x14ac:dyDescent="0.3">
      <c r="A297" s="112"/>
      <c r="B297" s="92" t="s">
        <v>418</v>
      </c>
      <c r="C297" s="93">
        <v>7505</v>
      </c>
    </row>
    <row r="298" spans="1:4" ht="14.4" thickBot="1" x14ac:dyDescent="0.3">
      <c r="A298" s="112"/>
      <c r="B298" s="92" t="s">
        <v>419</v>
      </c>
      <c r="C298" s="93">
        <v>7506</v>
      </c>
    </row>
    <row r="299" spans="1:4" ht="14.4" thickBot="1" x14ac:dyDescent="0.3">
      <c r="A299" s="112"/>
      <c r="B299" s="92" t="s">
        <v>420</v>
      </c>
      <c r="C299" s="93">
        <v>7507</v>
      </c>
    </row>
    <row r="300" spans="1:4" ht="14.4" thickBot="1" x14ac:dyDescent="0.3">
      <c r="A300" s="838"/>
      <c r="B300" s="92" t="s">
        <v>421</v>
      </c>
      <c r="C300" s="93">
        <v>7508</v>
      </c>
    </row>
    <row r="301" spans="1:4" ht="14.4" thickBot="1" x14ac:dyDescent="0.3">
      <c r="A301" s="838"/>
      <c r="B301" s="92" t="s">
        <v>422</v>
      </c>
      <c r="C301" s="93">
        <v>7509</v>
      </c>
    </row>
    <row r="302" spans="1:4" ht="14.4" thickBot="1" x14ac:dyDescent="0.3">
      <c r="A302" s="112"/>
      <c r="B302" s="92" t="s">
        <v>423</v>
      </c>
      <c r="C302" s="93">
        <v>7510</v>
      </c>
    </row>
    <row r="303" spans="1:4" ht="14.4" thickBot="1" x14ac:dyDescent="0.3">
      <c r="A303" s="112"/>
      <c r="B303" s="92" t="s">
        <v>424</v>
      </c>
      <c r="C303" s="93">
        <v>7511</v>
      </c>
    </row>
    <row r="304" spans="1:4" ht="14.4" thickBot="1" x14ac:dyDescent="0.3">
      <c r="A304" s="112"/>
      <c r="B304" s="92" t="s">
        <v>425</v>
      </c>
      <c r="C304" s="93">
        <v>7512</v>
      </c>
    </row>
    <row r="305" spans="1:4" ht="14.4" thickBot="1" x14ac:dyDescent="0.3">
      <c r="A305" s="112"/>
      <c r="B305" s="92" t="s">
        <v>426</v>
      </c>
      <c r="C305" s="93">
        <v>7513</v>
      </c>
    </row>
    <row r="306" spans="1:4" ht="14.4" thickBot="1" x14ac:dyDescent="0.3">
      <c r="A306" s="112"/>
      <c r="B306" s="92" t="s">
        <v>427</v>
      </c>
      <c r="C306" s="93">
        <v>7514</v>
      </c>
    </row>
    <row r="307" spans="1:4" ht="14.4" thickBot="1" x14ac:dyDescent="0.3">
      <c r="A307" s="112"/>
      <c r="B307" s="92" t="s">
        <v>428</v>
      </c>
      <c r="C307" s="93">
        <v>7515</v>
      </c>
      <c r="D307" s="73" t="s">
        <v>1000</v>
      </c>
    </row>
    <row r="308" spans="1:4" ht="14.4" thickBot="1" x14ac:dyDescent="0.3">
      <c r="A308" s="112"/>
      <c r="B308" s="92" t="s">
        <v>429</v>
      </c>
      <c r="C308" s="93">
        <v>7516</v>
      </c>
    </row>
    <row r="309" spans="1:4" ht="14.4" thickBot="1" x14ac:dyDescent="0.3">
      <c r="A309" s="112"/>
      <c r="B309" s="92" t="s">
        <v>430</v>
      </c>
      <c r="C309" s="93">
        <v>7517</v>
      </c>
    </row>
    <row r="310" spans="1:4" ht="14.4" thickBot="1" x14ac:dyDescent="0.3">
      <c r="A310" s="112"/>
      <c r="B310" s="92" t="s">
        <v>431</v>
      </c>
      <c r="C310" s="93">
        <v>7518</v>
      </c>
    </row>
    <row r="311" spans="1:4" ht="14.4" thickBot="1" x14ac:dyDescent="0.3">
      <c r="A311" s="112"/>
      <c r="B311" s="92" t="s">
        <v>432</v>
      </c>
      <c r="C311" s="93">
        <v>7519</v>
      </c>
    </row>
    <row r="312" spans="1:4" ht="14.4" thickBot="1" x14ac:dyDescent="0.3">
      <c r="A312" s="112"/>
      <c r="B312" s="92" t="s">
        <v>433</v>
      </c>
      <c r="C312" s="93">
        <v>7520</v>
      </c>
    </row>
    <row r="313" spans="1:4" ht="14.4" thickBot="1" x14ac:dyDescent="0.3">
      <c r="A313" s="112"/>
      <c r="B313" s="92" t="s">
        <v>434</v>
      </c>
      <c r="C313" s="93">
        <v>7521</v>
      </c>
    </row>
    <row r="314" spans="1:4" ht="14.4" thickBot="1" x14ac:dyDescent="0.3">
      <c r="A314" s="112"/>
      <c r="B314" s="92" t="s">
        <v>435</v>
      </c>
      <c r="C314" s="93">
        <v>7522</v>
      </c>
    </row>
    <row r="315" spans="1:4" ht="14.4" thickBot="1" x14ac:dyDescent="0.3">
      <c r="A315" s="112"/>
      <c r="B315" s="92" t="s">
        <v>436</v>
      </c>
      <c r="C315" s="93">
        <v>7523</v>
      </c>
    </row>
    <row r="316" spans="1:4" ht="14.4" thickBot="1" x14ac:dyDescent="0.3">
      <c r="A316" s="112"/>
      <c r="B316" s="92" t="s">
        <v>437</v>
      </c>
      <c r="C316" s="93">
        <v>7524</v>
      </c>
    </row>
    <row r="317" spans="1:4" ht="14.4" thickBot="1" x14ac:dyDescent="0.3">
      <c r="A317" s="112"/>
      <c r="B317" s="92" t="s">
        <v>438</v>
      </c>
      <c r="C317" s="93">
        <v>7525</v>
      </c>
    </row>
    <row r="318" spans="1:4" ht="14.4" thickBot="1" x14ac:dyDescent="0.3">
      <c r="A318" s="112"/>
      <c r="B318" s="92" t="s">
        <v>439</v>
      </c>
      <c r="C318" s="93">
        <v>7526</v>
      </c>
    </row>
    <row r="319" spans="1:4" ht="14.4" thickBot="1" x14ac:dyDescent="0.3">
      <c r="A319" s="112"/>
      <c r="B319" s="92" t="s">
        <v>440</v>
      </c>
      <c r="C319" s="93">
        <v>7527</v>
      </c>
    </row>
    <row r="320" spans="1:4" ht="14.4" thickBot="1" x14ac:dyDescent="0.3">
      <c r="A320" s="112"/>
      <c r="B320" s="92" t="s">
        <v>441</v>
      </c>
      <c r="C320" s="93">
        <v>7528</v>
      </c>
    </row>
    <row r="321" spans="1:4" ht="14.4" thickBot="1" x14ac:dyDescent="0.3">
      <c r="A321" s="112"/>
      <c r="B321" s="92" t="s">
        <v>442</v>
      </c>
      <c r="C321" s="93">
        <v>7529</v>
      </c>
    </row>
    <row r="322" spans="1:4" ht="14.4" thickBot="1" x14ac:dyDescent="0.3">
      <c r="A322" s="112"/>
      <c r="B322" s="92" t="s">
        <v>443</v>
      </c>
      <c r="C322" s="93">
        <v>7530</v>
      </c>
    </row>
    <row r="323" spans="1:4" ht="14.4" thickBot="1" x14ac:dyDescent="0.3">
      <c r="A323" s="112"/>
      <c r="B323" s="92" t="s">
        <v>444</v>
      </c>
      <c r="C323" s="93">
        <v>7531</v>
      </c>
    </row>
    <row r="324" spans="1:4" ht="14.4" thickBot="1" x14ac:dyDescent="0.3">
      <c r="A324" s="112"/>
      <c r="B324" s="92" t="s">
        <v>445</v>
      </c>
      <c r="C324" s="93">
        <v>7532</v>
      </c>
    </row>
    <row r="325" spans="1:4" ht="14.4" thickBot="1" x14ac:dyDescent="0.3">
      <c r="A325" s="112"/>
      <c r="B325" s="92" t="s">
        <v>446</v>
      </c>
      <c r="C325" s="93">
        <v>7533</v>
      </c>
    </row>
    <row r="326" spans="1:4" ht="14.4" thickBot="1" x14ac:dyDescent="0.3">
      <c r="A326" s="112"/>
      <c r="B326" s="92" t="s">
        <v>447</v>
      </c>
      <c r="C326" s="93">
        <v>7534</v>
      </c>
    </row>
    <row r="327" spans="1:4" ht="14.4" thickBot="1" x14ac:dyDescent="0.3">
      <c r="A327" s="112"/>
      <c r="B327" s="92" t="s">
        <v>448</v>
      </c>
      <c r="C327" s="93">
        <v>7535</v>
      </c>
    </row>
    <row r="328" spans="1:4" ht="14.4" thickBot="1" x14ac:dyDescent="0.3">
      <c r="A328" s="112"/>
      <c r="B328" s="92" t="s">
        <v>346</v>
      </c>
      <c r="C328" s="93">
        <v>7536</v>
      </c>
    </row>
    <row r="329" spans="1:4" ht="14.4" thickBot="1" x14ac:dyDescent="0.3">
      <c r="A329" s="112"/>
      <c r="B329" s="92" t="s">
        <v>449</v>
      </c>
      <c r="C329" s="93">
        <v>7537</v>
      </c>
    </row>
    <row r="330" spans="1:4" ht="14.4" thickBot="1" x14ac:dyDescent="0.3">
      <c r="A330" s="838"/>
      <c r="B330" s="92" t="s">
        <v>450</v>
      </c>
      <c r="C330" s="93">
        <v>7538</v>
      </c>
      <c r="D330" s="73" t="s">
        <v>1000</v>
      </c>
    </row>
    <row r="331" spans="1:4" ht="14.4" thickBot="1" x14ac:dyDescent="0.3">
      <c r="A331" s="838"/>
      <c r="B331" s="92" t="s">
        <v>451</v>
      </c>
      <c r="C331" s="93">
        <v>7539</v>
      </c>
    </row>
    <row r="332" spans="1:4" ht="14.4" thickBot="1" x14ac:dyDescent="0.3">
      <c r="A332" s="838"/>
      <c r="B332" s="92" t="s">
        <v>452</v>
      </c>
      <c r="C332" s="93">
        <v>7540</v>
      </c>
    </row>
    <row r="333" spans="1:4" ht="14.4" thickBot="1" x14ac:dyDescent="0.3">
      <c r="A333" s="112"/>
      <c r="B333" s="92" t="s">
        <v>453</v>
      </c>
      <c r="C333" s="93">
        <v>7541</v>
      </c>
    </row>
    <row r="334" spans="1:4" ht="14.4" thickBot="1" x14ac:dyDescent="0.3">
      <c r="A334" s="112"/>
      <c r="B334" s="92" t="s">
        <v>454</v>
      </c>
      <c r="C334" s="93">
        <v>7542</v>
      </c>
    </row>
    <row r="335" spans="1:4" ht="14.4" thickBot="1" x14ac:dyDescent="0.3">
      <c r="A335" s="112"/>
      <c r="B335" s="92" t="s">
        <v>455</v>
      </c>
      <c r="C335" s="93">
        <v>7543</v>
      </c>
    </row>
    <row r="336" spans="1:4" ht="14.4" thickBot="1" x14ac:dyDescent="0.3">
      <c r="A336" s="112"/>
      <c r="B336" s="92" t="s">
        <v>456</v>
      </c>
      <c r="C336" s="93">
        <v>7544</v>
      </c>
    </row>
    <row r="337" spans="1:3" ht="14.4" thickBot="1" x14ac:dyDescent="0.3">
      <c r="A337" s="112"/>
      <c r="B337" s="92" t="s">
        <v>457</v>
      </c>
      <c r="C337" s="93">
        <v>7545</v>
      </c>
    </row>
    <row r="338" spans="1:3" ht="14.4" thickBot="1" x14ac:dyDescent="0.3">
      <c r="A338" s="112"/>
      <c r="B338" s="92" t="s">
        <v>458</v>
      </c>
      <c r="C338" s="93">
        <v>7546</v>
      </c>
    </row>
    <row r="339" spans="1:3" ht="14.4" thickBot="1" x14ac:dyDescent="0.3">
      <c r="A339" s="112"/>
      <c r="B339" s="92" t="s">
        <v>459</v>
      </c>
      <c r="C339" s="93">
        <v>7547</v>
      </c>
    </row>
    <row r="340" spans="1:3" ht="14.4" thickBot="1" x14ac:dyDescent="0.3">
      <c r="A340" s="112"/>
      <c r="B340" s="92" t="s">
        <v>460</v>
      </c>
      <c r="C340" s="93">
        <v>7548</v>
      </c>
    </row>
    <row r="341" spans="1:3" ht="14.4" thickBot="1" x14ac:dyDescent="0.3">
      <c r="A341" s="112"/>
      <c r="B341" s="92" t="s">
        <v>461</v>
      </c>
      <c r="C341" s="93">
        <v>7549</v>
      </c>
    </row>
    <row r="342" spans="1:3" ht="14.4" thickBot="1" x14ac:dyDescent="0.3">
      <c r="A342" s="112"/>
      <c r="B342" s="92" t="s">
        <v>462</v>
      </c>
      <c r="C342" s="93">
        <v>7550</v>
      </c>
    </row>
    <row r="343" spans="1:3" ht="14.4" thickBot="1" x14ac:dyDescent="0.3">
      <c r="A343" s="112"/>
      <c r="B343" s="92" t="s">
        <v>463</v>
      </c>
      <c r="C343" s="93">
        <v>7551</v>
      </c>
    </row>
    <row r="344" spans="1:3" ht="14.4" thickBot="1" x14ac:dyDescent="0.3">
      <c r="A344" s="112"/>
      <c r="B344" s="92" t="s">
        <v>464</v>
      </c>
      <c r="C344" s="93">
        <v>7552</v>
      </c>
    </row>
    <row r="345" spans="1:3" ht="14.4" thickBot="1" x14ac:dyDescent="0.3">
      <c r="A345" s="112"/>
      <c r="B345" s="92" t="s">
        <v>465</v>
      </c>
      <c r="C345" s="93">
        <v>7553</v>
      </c>
    </row>
    <row r="346" spans="1:3" ht="14.4" thickBot="1" x14ac:dyDescent="0.3">
      <c r="A346" s="112"/>
      <c r="B346" s="92" t="s">
        <v>466</v>
      </c>
      <c r="C346" s="93">
        <v>7554</v>
      </c>
    </row>
    <row r="347" spans="1:3" ht="14.4" thickBot="1" x14ac:dyDescent="0.3">
      <c r="A347" s="112"/>
      <c r="B347" s="92" t="s">
        <v>467</v>
      </c>
      <c r="C347" s="93">
        <v>7555</v>
      </c>
    </row>
    <row r="348" spans="1:3" ht="14.4" thickBot="1" x14ac:dyDescent="0.3">
      <c r="A348" s="112"/>
      <c r="B348" s="92" t="s">
        <v>468</v>
      </c>
      <c r="C348" s="93">
        <v>7556</v>
      </c>
    </row>
    <row r="349" spans="1:3" ht="14.4" thickBot="1" x14ac:dyDescent="0.3">
      <c r="A349" s="112"/>
      <c r="B349" s="92" t="s">
        <v>469</v>
      </c>
      <c r="C349" s="93">
        <v>7557</v>
      </c>
    </row>
    <row r="350" spans="1:3" ht="14.4" thickBot="1" x14ac:dyDescent="0.3">
      <c r="A350" s="112"/>
      <c r="B350" s="92" t="s">
        <v>470</v>
      </c>
      <c r="C350" s="93">
        <v>7558</v>
      </c>
    </row>
    <row r="351" spans="1:3" ht="14.4" thickBot="1" x14ac:dyDescent="0.3">
      <c r="A351" s="112"/>
      <c r="B351" s="92" t="s">
        <v>471</v>
      </c>
      <c r="C351" s="93">
        <v>7559</v>
      </c>
    </row>
    <row r="352" spans="1:3" ht="14.4" thickBot="1" x14ac:dyDescent="0.3">
      <c r="A352" s="838"/>
      <c r="B352" s="92" t="s">
        <v>472</v>
      </c>
      <c r="C352" s="93">
        <v>7560</v>
      </c>
    </row>
    <row r="353" spans="1:4" ht="14.4" thickBot="1" x14ac:dyDescent="0.3">
      <c r="A353" s="838"/>
      <c r="B353" s="92" t="s">
        <v>473</v>
      </c>
      <c r="C353" s="93">
        <v>7561</v>
      </c>
    </row>
    <row r="354" spans="1:4" ht="14.4" thickBot="1" x14ac:dyDescent="0.3">
      <c r="A354" s="112"/>
      <c r="B354" s="92" t="s">
        <v>474</v>
      </c>
      <c r="C354" s="93">
        <v>7562</v>
      </c>
    </row>
    <row r="355" spans="1:4" ht="14.4" thickBot="1" x14ac:dyDescent="0.3">
      <c r="A355" s="112"/>
      <c r="B355" s="92" t="s">
        <v>475</v>
      </c>
      <c r="C355" s="93">
        <v>7563</v>
      </c>
    </row>
    <row r="356" spans="1:4" ht="14.4" thickBot="1" x14ac:dyDescent="0.3">
      <c r="A356" s="112"/>
      <c r="B356" s="92" t="s">
        <v>476</v>
      </c>
      <c r="C356" s="93">
        <v>7564</v>
      </c>
    </row>
    <row r="357" spans="1:4" ht="14.4" thickBot="1" x14ac:dyDescent="0.3">
      <c r="A357" s="112"/>
      <c r="B357" s="92" t="s">
        <v>477</v>
      </c>
      <c r="C357" s="93">
        <v>7565</v>
      </c>
    </row>
    <row r="358" spans="1:4" ht="14.4" thickBot="1" x14ac:dyDescent="0.3">
      <c r="A358" s="112"/>
      <c r="B358" s="92" t="s">
        <v>478</v>
      </c>
      <c r="C358" s="93">
        <v>7566</v>
      </c>
    </row>
    <row r="359" spans="1:4" ht="14.4" thickBot="1" x14ac:dyDescent="0.3">
      <c r="A359" s="112"/>
      <c r="B359" s="92" t="s">
        <v>479</v>
      </c>
      <c r="C359" s="93">
        <v>7567</v>
      </c>
    </row>
    <row r="360" spans="1:4" ht="14.4" thickBot="1" x14ac:dyDescent="0.3">
      <c r="A360" s="112"/>
      <c r="B360" s="92" t="s">
        <v>480</v>
      </c>
      <c r="C360" s="93">
        <v>7568</v>
      </c>
    </row>
    <row r="361" spans="1:4" ht="14.4" thickBot="1" x14ac:dyDescent="0.3">
      <c r="A361" s="112"/>
      <c r="B361" s="92" t="s">
        <v>481</v>
      </c>
      <c r="C361" s="93">
        <v>7569</v>
      </c>
      <c r="D361" s="73" t="s">
        <v>1000</v>
      </c>
    </row>
    <row r="362" spans="1:4" ht="14.4" thickBot="1" x14ac:dyDescent="0.3">
      <c r="A362" s="112"/>
      <c r="B362" s="92" t="s">
        <v>482</v>
      </c>
      <c r="C362" s="93">
        <v>7570</v>
      </c>
    </row>
    <row r="363" spans="1:4" ht="14.4" thickBot="1" x14ac:dyDescent="0.3">
      <c r="A363" s="112"/>
      <c r="B363" s="92" t="s">
        <v>483</v>
      </c>
      <c r="C363" s="93">
        <v>7571</v>
      </c>
    </row>
    <row r="364" spans="1:4" ht="14.4" thickBot="1" x14ac:dyDescent="0.3">
      <c r="A364" s="112"/>
      <c r="B364" s="92" t="s">
        <v>484</v>
      </c>
      <c r="C364" s="93">
        <v>7572</v>
      </c>
    </row>
    <row r="365" spans="1:4" ht="14.4" thickBot="1" x14ac:dyDescent="0.3">
      <c r="A365" s="112"/>
      <c r="B365" s="92" t="s">
        <v>485</v>
      </c>
      <c r="C365" s="93">
        <v>7573</v>
      </c>
    </row>
    <row r="366" spans="1:4" ht="14.4" thickBot="1" x14ac:dyDescent="0.3">
      <c r="A366" s="112"/>
      <c r="B366" s="92" t="s">
        <v>486</v>
      </c>
      <c r="C366" s="93">
        <v>7574</v>
      </c>
    </row>
    <row r="367" spans="1:4" ht="14.4" thickBot="1" x14ac:dyDescent="0.3">
      <c r="A367" s="112"/>
      <c r="B367" s="92" t="s">
        <v>487</v>
      </c>
      <c r="C367" s="93">
        <v>7575</v>
      </c>
    </row>
    <row r="368" spans="1:4" ht="14.4" thickBot="1" x14ac:dyDescent="0.3">
      <c r="A368" s="112"/>
      <c r="B368" s="92" t="s">
        <v>488</v>
      </c>
      <c r="C368" s="93">
        <v>7576</v>
      </c>
    </row>
    <row r="369" spans="1:4" ht="14.4" thickBot="1" x14ac:dyDescent="0.3">
      <c r="A369" s="838"/>
      <c r="B369" s="92" t="s">
        <v>489</v>
      </c>
      <c r="C369" s="93">
        <v>7577</v>
      </c>
    </row>
    <row r="370" spans="1:4" ht="14.4" thickBot="1" x14ac:dyDescent="0.3">
      <c r="A370" s="838"/>
      <c r="B370" s="92" t="s">
        <v>490</v>
      </c>
      <c r="C370" s="93">
        <v>7578</v>
      </c>
    </row>
    <row r="371" spans="1:4" ht="14.4" thickBot="1" x14ac:dyDescent="0.3">
      <c r="A371" s="838"/>
      <c r="B371" s="92" t="s">
        <v>491</v>
      </c>
      <c r="C371" s="93">
        <v>7579</v>
      </c>
    </row>
    <row r="372" spans="1:4" ht="14.4" thickBot="1" x14ac:dyDescent="0.3">
      <c r="A372" s="112"/>
      <c r="B372" s="92" t="s">
        <v>492</v>
      </c>
      <c r="C372" s="93">
        <v>7580</v>
      </c>
    </row>
    <row r="373" spans="1:4" ht="14.4" thickBot="1" x14ac:dyDescent="0.3">
      <c r="A373" s="112"/>
      <c r="B373" s="92" t="s">
        <v>493</v>
      </c>
      <c r="C373" s="93">
        <v>7581</v>
      </c>
    </row>
    <row r="374" spans="1:4" ht="14.4" thickBot="1" x14ac:dyDescent="0.3">
      <c r="A374" s="112"/>
      <c r="B374" s="92" t="s">
        <v>494</v>
      </c>
      <c r="C374" s="93">
        <v>7582</v>
      </c>
    </row>
    <row r="375" spans="1:4" ht="14.4" thickBot="1" x14ac:dyDescent="0.3">
      <c r="A375" s="112"/>
      <c r="B375" s="92" t="s">
        <v>495</v>
      </c>
      <c r="C375" s="93">
        <v>7583</v>
      </c>
    </row>
    <row r="376" spans="1:4" ht="14.4" thickBot="1" x14ac:dyDescent="0.3">
      <c r="A376" s="112"/>
      <c r="B376" s="92" t="s">
        <v>496</v>
      </c>
      <c r="C376" s="93">
        <v>7584</v>
      </c>
    </row>
    <row r="377" spans="1:4" ht="14.4" thickBot="1" x14ac:dyDescent="0.3">
      <c r="A377" s="112"/>
      <c r="B377" s="92" t="s">
        <v>497</v>
      </c>
      <c r="C377" s="93">
        <v>7585</v>
      </c>
    </row>
    <row r="378" spans="1:4" ht="14.4" thickBot="1" x14ac:dyDescent="0.3">
      <c r="A378" s="112"/>
      <c r="B378" s="92" t="s">
        <v>498</v>
      </c>
      <c r="C378" s="93">
        <v>7586</v>
      </c>
    </row>
    <row r="379" spans="1:4" ht="14.4" thickBot="1" x14ac:dyDescent="0.3">
      <c r="A379" s="112"/>
      <c r="B379" s="92" t="s">
        <v>499</v>
      </c>
      <c r="C379" s="93">
        <v>7587</v>
      </c>
    </row>
    <row r="380" spans="1:4" ht="14.4" thickBot="1" x14ac:dyDescent="0.3">
      <c r="A380" s="112"/>
      <c r="B380" s="92" t="s">
        <v>500</v>
      </c>
      <c r="C380" s="93">
        <v>7588</v>
      </c>
    </row>
    <row r="381" spans="1:4" ht="14.4" thickBot="1" x14ac:dyDescent="0.3">
      <c r="A381" s="112"/>
      <c r="B381" s="92" t="s">
        <v>501</v>
      </c>
      <c r="C381" s="93">
        <v>7589</v>
      </c>
    </row>
    <row r="382" spans="1:4" ht="14.4" thickBot="1" x14ac:dyDescent="0.3">
      <c r="A382" s="112"/>
      <c r="B382" s="92" t="s">
        <v>502</v>
      </c>
      <c r="C382" s="93">
        <v>7590</v>
      </c>
    </row>
    <row r="383" spans="1:4" ht="14.4" thickBot="1" x14ac:dyDescent="0.3">
      <c r="A383" s="113"/>
      <c r="B383" s="92" t="s">
        <v>503</v>
      </c>
      <c r="C383" s="93">
        <v>7591</v>
      </c>
    </row>
    <row r="384" spans="1:4" ht="14.4" thickBot="1" x14ac:dyDescent="0.3">
      <c r="A384" s="110" t="s">
        <v>1005</v>
      </c>
      <c r="B384" s="92" t="s">
        <v>504</v>
      </c>
      <c r="C384" s="93">
        <v>7601</v>
      </c>
      <c r="D384" s="73" t="s">
        <v>1000</v>
      </c>
    </row>
    <row r="385" spans="1:3" ht="14.4" thickBot="1" x14ac:dyDescent="0.3">
      <c r="A385" s="112"/>
      <c r="B385" s="92" t="s">
        <v>505</v>
      </c>
      <c r="C385" s="93">
        <v>7602</v>
      </c>
    </row>
    <row r="386" spans="1:3" ht="14.4" thickBot="1" x14ac:dyDescent="0.3">
      <c r="A386" s="112"/>
      <c r="B386" s="92" t="s">
        <v>506</v>
      </c>
      <c r="C386" s="93">
        <v>7603</v>
      </c>
    </row>
    <row r="387" spans="1:3" ht="14.4" thickBot="1" x14ac:dyDescent="0.3">
      <c r="A387" s="112"/>
      <c r="B387" s="92" t="s">
        <v>507</v>
      </c>
      <c r="C387" s="93">
        <v>7604</v>
      </c>
    </row>
    <row r="388" spans="1:3" ht="14.4" thickBot="1" x14ac:dyDescent="0.3">
      <c r="A388" s="112"/>
      <c r="B388" s="92" t="s">
        <v>508</v>
      </c>
      <c r="C388" s="93">
        <v>7605</v>
      </c>
    </row>
    <row r="389" spans="1:3" ht="14.4" thickBot="1" x14ac:dyDescent="0.3">
      <c r="A389" s="112"/>
      <c r="B389" s="92" t="s">
        <v>509</v>
      </c>
      <c r="C389" s="93">
        <v>7606</v>
      </c>
    </row>
    <row r="390" spans="1:3" ht="14.4" thickBot="1" x14ac:dyDescent="0.3">
      <c r="A390" s="112"/>
      <c r="B390" s="92" t="s">
        <v>510</v>
      </c>
      <c r="C390" s="93">
        <v>7607</v>
      </c>
    </row>
    <row r="391" spans="1:3" ht="14.4" thickBot="1" x14ac:dyDescent="0.3">
      <c r="A391" s="112"/>
      <c r="B391" s="92" t="s">
        <v>511</v>
      </c>
      <c r="C391" s="93">
        <v>7608</v>
      </c>
    </row>
    <row r="392" spans="1:3" ht="14.4" thickBot="1" x14ac:dyDescent="0.3">
      <c r="A392" s="112"/>
      <c r="B392" s="92" t="s">
        <v>512</v>
      </c>
      <c r="C392" s="93">
        <v>7609</v>
      </c>
    </row>
    <row r="393" spans="1:3" ht="14.4" thickBot="1" x14ac:dyDescent="0.3">
      <c r="A393" s="112"/>
      <c r="B393" s="92" t="s">
        <v>513</v>
      </c>
      <c r="C393" s="93">
        <v>7610</v>
      </c>
    </row>
    <row r="394" spans="1:3" ht="14.4" thickBot="1" x14ac:dyDescent="0.3">
      <c r="A394" s="112"/>
      <c r="B394" s="92" t="s">
        <v>514</v>
      </c>
      <c r="C394" s="93">
        <v>7611</v>
      </c>
    </row>
    <row r="395" spans="1:3" ht="14.4" thickBot="1" x14ac:dyDescent="0.3">
      <c r="A395" s="112"/>
      <c r="B395" s="92" t="s">
        <v>515</v>
      </c>
      <c r="C395" s="93">
        <v>7612</v>
      </c>
    </row>
    <row r="396" spans="1:3" ht="14.4" thickBot="1" x14ac:dyDescent="0.3">
      <c r="A396" s="112"/>
      <c r="B396" s="92" t="s">
        <v>516</v>
      </c>
      <c r="C396" s="93">
        <v>7613</v>
      </c>
    </row>
    <row r="397" spans="1:3" ht="14.4" thickBot="1" x14ac:dyDescent="0.3">
      <c r="A397" s="112"/>
      <c r="B397" s="92" t="s">
        <v>517</v>
      </c>
      <c r="C397" s="93">
        <v>7614</v>
      </c>
    </row>
    <row r="398" spans="1:3" ht="14.4" thickBot="1" x14ac:dyDescent="0.3">
      <c r="A398" s="112"/>
      <c r="B398" s="92" t="s">
        <v>518</v>
      </c>
      <c r="C398" s="93">
        <v>7615</v>
      </c>
    </row>
    <row r="399" spans="1:3" ht="14.4" thickBot="1" x14ac:dyDescent="0.3">
      <c r="A399" s="112"/>
      <c r="B399" s="92" t="s">
        <v>519</v>
      </c>
      <c r="C399" s="93">
        <v>7616</v>
      </c>
    </row>
    <row r="400" spans="1:3" ht="14.4" thickBot="1" x14ac:dyDescent="0.3">
      <c r="A400" s="112"/>
      <c r="B400" s="92" t="s">
        <v>520</v>
      </c>
      <c r="C400" s="93">
        <v>7617</v>
      </c>
    </row>
    <row r="401" spans="1:4" ht="14.4" thickBot="1" x14ac:dyDescent="0.3">
      <c r="A401" s="112"/>
      <c r="B401" s="92" t="s">
        <v>521</v>
      </c>
      <c r="C401" s="93">
        <v>7618</v>
      </c>
    </row>
    <row r="402" spans="1:4" ht="14.4" thickBot="1" x14ac:dyDescent="0.3">
      <c r="A402" s="112"/>
      <c r="B402" s="92" t="s">
        <v>522</v>
      </c>
      <c r="C402" s="93">
        <v>7619</v>
      </c>
    </row>
    <row r="403" spans="1:4" ht="14.4" thickBot="1" x14ac:dyDescent="0.3">
      <c r="A403" s="112"/>
      <c r="B403" s="92" t="s">
        <v>523</v>
      </c>
      <c r="C403" s="93">
        <v>7620</v>
      </c>
    </row>
    <row r="404" spans="1:4" ht="14.4" thickBot="1" x14ac:dyDescent="0.3">
      <c r="A404" s="112"/>
      <c r="B404" s="92" t="s">
        <v>524</v>
      </c>
      <c r="C404" s="93">
        <v>7621</v>
      </c>
    </row>
    <row r="405" spans="1:4" ht="14.4" thickBot="1" x14ac:dyDescent="0.3">
      <c r="A405" s="838"/>
      <c r="B405" s="92" t="s">
        <v>525</v>
      </c>
      <c r="C405" s="93">
        <v>7622</v>
      </c>
    </row>
    <row r="406" spans="1:4" ht="14.4" thickBot="1" x14ac:dyDescent="0.3">
      <c r="A406" s="838"/>
      <c r="B406" s="92" t="s">
        <v>526</v>
      </c>
      <c r="C406" s="93">
        <v>7623</v>
      </c>
    </row>
    <row r="407" spans="1:4" ht="14.4" thickBot="1" x14ac:dyDescent="0.3">
      <c r="A407" s="113"/>
      <c r="B407" s="92" t="s">
        <v>527</v>
      </c>
      <c r="C407" s="93">
        <v>7624</v>
      </c>
    </row>
    <row r="408" spans="1:4" ht="14.4" thickBot="1" x14ac:dyDescent="0.3">
      <c r="A408" s="839" t="s">
        <v>1006</v>
      </c>
      <c r="B408" s="92" t="s">
        <v>528</v>
      </c>
      <c r="C408" s="93">
        <v>7701</v>
      </c>
      <c r="D408" s="73" t="s">
        <v>1000</v>
      </c>
    </row>
    <row r="409" spans="1:4" ht="14.4" thickBot="1" x14ac:dyDescent="0.3">
      <c r="A409" s="840"/>
      <c r="B409" s="92" t="s">
        <v>529</v>
      </c>
      <c r="C409" s="93">
        <v>7702</v>
      </c>
    </row>
    <row r="410" spans="1:4" ht="14.4" thickBot="1" x14ac:dyDescent="0.3">
      <c r="A410" s="110" t="s">
        <v>1007</v>
      </c>
      <c r="B410" s="92" t="s">
        <v>530</v>
      </c>
      <c r="C410" s="93">
        <v>7703</v>
      </c>
    </row>
    <row r="411" spans="1:4" ht="14.4" thickBot="1" x14ac:dyDescent="0.3">
      <c r="A411" s="110" t="s">
        <v>1008</v>
      </c>
      <c r="B411" s="92" t="s">
        <v>531</v>
      </c>
      <c r="C411" s="93">
        <v>7704</v>
      </c>
    </row>
    <row r="412" spans="1:4" ht="14.4" thickBot="1" x14ac:dyDescent="0.3">
      <c r="A412" s="110" t="s">
        <v>1009</v>
      </c>
      <c r="B412" s="92" t="s">
        <v>532</v>
      </c>
      <c r="C412" s="93">
        <v>7801</v>
      </c>
    </row>
    <row r="413" spans="1:4" ht="14.4" thickBot="1" x14ac:dyDescent="0.3">
      <c r="A413" s="110" t="s">
        <v>1010</v>
      </c>
      <c r="B413" s="92" t="s">
        <v>533</v>
      </c>
      <c r="C413" s="93">
        <v>7802</v>
      </c>
    </row>
    <row r="414" spans="1:4" ht="14.4" thickBot="1" x14ac:dyDescent="0.3">
      <c r="A414" s="112"/>
      <c r="B414" s="92" t="s">
        <v>534</v>
      </c>
      <c r="C414" s="93">
        <v>7803</v>
      </c>
    </row>
    <row r="415" spans="1:4" ht="14.4" thickBot="1" x14ac:dyDescent="0.3">
      <c r="A415" s="112"/>
      <c r="B415" s="92" t="s">
        <v>535</v>
      </c>
      <c r="C415" s="93">
        <v>7804</v>
      </c>
    </row>
    <row r="416" spans="1:4" ht="14.4" thickBot="1" x14ac:dyDescent="0.3">
      <c r="A416" s="112"/>
      <c r="B416" s="92" t="s">
        <v>536</v>
      </c>
      <c r="C416" s="93">
        <v>7805</v>
      </c>
    </row>
    <row r="417" spans="1:4" ht="14.4" thickBot="1" x14ac:dyDescent="0.3">
      <c r="A417" s="112"/>
      <c r="B417" s="92" t="s">
        <v>537</v>
      </c>
      <c r="C417" s="93">
        <v>7806</v>
      </c>
    </row>
    <row r="418" spans="1:4" ht="14.4" thickBot="1" x14ac:dyDescent="0.3">
      <c r="A418" s="112"/>
      <c r="B418" s="92" t="s">
        <v>538</v>
      </c>
      <c r="C418" s="93">
        <v>7807</v>
      </c>
    </row>
    <row r="419" spans="1:4" ht="14.4" thickBot="1" x14ac:dyDescent="0.3">
      <c r="A419" s="112"/>
      <c r="B419" s="92" t="s">
        <v>539</v>
      </c>
      <c r="C419" s="93">
        <v>7808</v>
      </c>
    </row>
    <row r="420" spans="1:4" ht="14.4" thickBot="1" x14ac:dyDescent="0.3">
      <c r="A420" s="112"/>
      <c r="B420" s="92" t="s">
        <v>540</v>
      </c>
      <c r="C420" s="93">
        <v>7809</v>
      </c>
    </row>
    <row r="421" spans="1:4" ht="14.4" thickBot="1" x14ac:dyDescent="0.3">
      <c r="A421" s="112"/>
      <c r="B421" s="92" t="s">
        <v>541</v>
      </c>
      <c r="C421" s="93">
        <v>7810</v>
      </c>
    </row>
    <row r="422" spans="1:4" ht="14.4" thickBot="1" x14ac:dyDescent="0.3">
      <c r="A422" s="112"/>
      <c r="B422" s="92" t="s">
        <v>542</v>
      </c>
      <c r="C422" s="93">
        <v>7811</v>
      </c>
    </row>
    <row r="423" spans="1:4" ht="14.4" thickBot="1" x14ac:dyDescent="0.3">
      <c r="A423" s="112"/>
      <c r="B423" s="92" t="s">
        <v>543</v>
      </c>
      <c r="C423" s="93">
        <v>7812</v>
      </c>
    </row>
    <row r="424" spans="1:4" ht="14.4" thickBot="1" x14ac:dyDescent="0.3">
      <c r="A424" s="112"/>
      <c r="B424" s="92" t="s">
        <v>544</v>
      </c>
      <c r="C424" s="93">
        <v>7813</v>
      </c>
      <c r="D424" s="73" t="s">
        <v>1000</v>
      </c>
    </row>
    <row r="425" spans="1:4" ht="14.4" thickBot="1" x14ac:dyDescent="0.3">
      <c r="A425" s="112"/>
      <c r="B425" s="92" t="s">
        <v>545</v>
      </c>
      <c r="C425" s="93">
        <v>7814</v>
      </c>
    </row>
    <row r="426" spans="1:4" ht="14.4" thickBot="1" x14ac:dyDescent="0.3">
      <c r="A426" s="112"/>
      <c r="B426" s="92" t="s">
        <v>546</v>
      </c>
      <c r="C426" s="93">
        <v>7815</v>
      </c>
    </row>
    <row r="427" spans="1:4" ht="14.4" thickBot="1" x14ac:dyDescent="0.3">
      <c r="A427" s="112"/>
      <c r="B427" s="92" t="s">
        <v>547</v>
      </c>
      <c r="C427" s="93">
        <v>7816</v>
      </c>
    </row>
    <row r="428" spans="1:4" ht="14.4" thickBot="1" x14ac:dyDescent="0.3">
      <c r="A428" s="112"/>
      <c r="B428" s="92" t="s">
        <v>548</v>
      </c>
      <c r="C428" s="93">
        <v>7817</v>
      </c>
    </row>
    <row r="429" spans="1:4" ht="14.4" thickBot="1" x14ac:dyDescent="0.3">
      <c r="A429" s="112"/>
      <c r="B429" s="92" t="s">
        <v>549</v>
      </c>
      <c r="C429" s="93">
        <v>7818</v>
      </c>
    </row>
    <row r="430" spans="1:4" ht="14.4" thickBot="1" x14ac:dyDescent="0.3">
      <c r="A430" s="112"/>
      <c r="B430" s="92" t="s">
        <v>550</v>
      </c>
      <c r="C430" s="93">
        <v>7819</v>
      </c>
    </row>
    <row r="431" spans="1:4" ht="14.4" thickBot="1" x14ac:dyDescent="0.3">
      <c r="A431" s="112"/>
      <c r="B431" s="92" t="s">
        <v>551</v>
      </c>
      <c r="C431" s="93">
        <v>7820</v>
      </c>
    </row>
    <row r="432" spans="1:4" ht="14.4" thickBot="1" x14ac:dyDescent="0.3">
      <c r="A432" s="112"/>
      <c r="B432" s="92" t="s">
        <v>552</v>
      </c>
      <c r="C432" s="93">
        <v>7821</v>
      </c>
    </row>
    <row r="433" spans="1:4" ht="14.4" thickBot="1" x14ac:dyDescent="0.3">
      <c r="A433" s="112"/>
      <c r="B433" s="92" t="s">
        <v>553</v>
      </c>
      <c r="C433" s="93">
        <v>7822</v>
      </c>
    </row>
    <row r="434" spans="1:4" ht="14.4" thickBot="1" x14ac:dyDescent="0.3">
      <c r="A434" s="112"/>
      <c r="B434" s="92" t="s">
        <v>554</v>
      </c>
      <c r="C434" s="93">
        <v>7823</v>
      </c>
    </row>
    <row r="435" spans="1:4" ht="14.4" thickBot="1" x14ac:dyDescent="0.3">
      <c r="A435" s="112"/>
      <c r="B435" s="92" t="s">
        <v>555</v>
      </c>
      <c r="C435" s="93">
        <v>7824</v>
      </c>
    </row>
    <row r="436" spans="1:4" ht="14.4" thickBot="1" x14ac:dyDescent="0.3">
      <c r="A436" s="112"/>
      <c r="B436" s="92" t="s">
        <v>556</v>
      </c>
      <c r="C436" s="93">
        <v>7825</v>
      </c>
    </row>
    <row r="437" spans="1:4" ht="14.4" thickBot="1" x14ac:dyDescent="0.3">
      <c r="A437" s="112"/>
      <c r="B437" s="92" t="s">
        <v>557</v>
      </c>
      <c r="C437" s="93">
        <v>7826</v>
      </c>
    </row>
    <row r="438" spans="1:4" ht="14.4" thickBot="1" x14ac:dyDescent="0.3">
      <c r="A438" s="112"/>
      <c r="B438" s="92" t="s">
        <v>558</v>
      </c>
      <c r="C438" s="93">
        <v>7827</v>
      </c>
    </row>
    <row r="439" spans="1:4" ht="14.4" thickBot="1" x14ac:dyDescent="0.3">
      <c r="A439" s="112"/>
      <c r="B439" s="92" t="s">
        <v>559</v>
      </c>
      <c r="C439" s="93">
        <v>7828</v>
      </c>
    </row>
    <row r="440" spans="1:4" ht="14.4" thickBot="1" x14ac:dyDescent="0.3">
      <c r="A440" s="112"/>
      <c r="B440" s="92" t="s">
        <v>560</v>
      </c>
      <c r="C440" s="93">
        <v>7829</v>
      </c>
    </row>
    <row r="441" spans="1:4" ht="14.4" thickBot="1" x14ac:dyDescent="0.3">
      <c r="A441" s="112"/>
      <c r="B441" s="92" t="s">
        <v>561</v>
      </c>
      <c r="C441" s="93">
        <v>7830</v>
      </c>
    </row>
    <row r="442" spans="1:4" ht="14.4" thickBot="1" x14ac:dyDescent="0.3">
      <c r="A442" s="112"/>
      <c r="B442" s="92" t="s">
        <v>562</v>
      </c>
      <c r="C442" s="93">
        <v>7831</v>
      </c>
    </row>
    <row r="443" spans="1:4" ht="14.4" thickBot="1" x14ac:dyDescent="0.3">
      <c r="A443" s="112"/>
      <c r="B443" s="92" t="s">
        <v>563</v>
      </c>
      <c r="C443" s="93">
        <v>7832</v>
      </c>
    </row>
    <row r="444" spans="1:4" ht="14.4" thickBot="1" x14ac:dyDescent="0.3">
      <c r="A444" s="112"/>
      <c r="B444" s="92" t="s">
        <v>564</v>
      </c>
      <c r="C444" s="93">
        <v>7833</v>
      </c>
    </row>
    <row r="445" spans="1:4" ht="14.4" thickBot="1" x14ac:dyDescent="0.3">
      <c r="A445" s="112"/>
      <c r="B445" s="92" t="s">
        <v>565</v>
      </c>
      <c r="C445" s="93">
        <v>7834</v>
      </c>
    </row>
    <row r="446" spans="1:4" ht="14.4" thickBot="1" x14ac:dyDescent="0.3">
      <c r="A446" s="838"/>
      <c r="B446" s="92" t="s">
        <v>566</v>
      </c>
      <c r="C446" s="93">
        <v>7835</v>
      </c>
    </row>
    <row r="447" spans="1:4" ht="14.4" thickBot="1" x14ac:dyDescent="0.3">
      <c r="A447" s="838"/>
      <c r="B447" s="92" t="s">
        <v>567</v>
      </c>
      <c r="C447" s="93">
        <v>7836</v>
      </c>
      <c r="D447" s="73" t="s">
        <v>1000</v>
      </c>
    </row>
    <row r="448" spans="1:4" ht="14.4" thickBot="1" x14ac:dyDescent="0.3">
      <c r="A448" s="838"/>
      <c r="B448" s="92" t="s">
        <v>568</v>
      </c>
      <c r="C448" s="93">
        <v>7837</v>
      </c>
    </row>
    <row r="449" spans="1:3" ht="14.4" thickBot="1" x14ac:dyDescent="0.3">
      <c r="A449" s="112"/>
      <c r="B449" s="92" t="s">
        <v>569</v>
      </c>
      <c r="C449" s="93">
        <v>7838</v>
      </c>
    </row>
    <row r="450" spans="1:3" ht="14.4" thickBot="1" x14ac:dyDescent="0.3">
      <c r="A450" s="112"/>
      <c r="B450" s="92" t="s">
        <v>570</v>
      </c>
      <c r="C450" s="93">
        <v>7839</v>
      </c>
    </row>
    <row r="451" spans="1:3" ht="14.4" thickBot="1" x14ac:dyDescent="0.3">
      <c r="A451" s="112"/>
      <c r="B451" s="92" t="s">
        <v>571</v>
      </c>
      <c r="C451" s="93">
        <v>7840</v>
      </c>
    </row>
    <row r="452" spans="1:3" ht="14.4" thickBot="1" x14ac:dyDescent="0.3">
      <c r="A452" s="112"/>
      <c r="B452" s="92" t="s">
        <v>572</v>
      </c>
      <c r="C452" s="93">
        <v>7841</v>
      </c>
    </row>
    <row r="453" spans="1:3" ht="14.4" thickBot="1" x14ac:dyDescent="0.3">
      <c r="A453" s="112"/>
      <c r="B453" s="92" t="s">
        <v>573</v>
      </c>
      <c r="C453" s="93">
        <v>7842</v>
      </c>
    </row>
    <row r="454" spans="1:3" ht="14.4" thickBot="1" x14ac:dyDescent="0.3">
      <c r="A454" s="112"/>
      <c r="B454" s="92" t="s">
        <v>574</v>
      </c>
      <c r="C454" s="93">
        <v>7843</v>
      </c>
    </row>
    <row r="455" spans="1:3" ht="14.4" thickBot="1" x14ac:dyDescent="0.3">
      <c r="A455" s="112"/>
      <c r="B455" s="92" t="s">
        <v>575</v>
      </c>
      <c r="C455" s="93">
        <v>7844</v>
      </c>
    </row>
    <row r="456" spans="1:3" ht="14.4" thickBot="1" x14ac:dyDescent="0.3">
      <c r="A456" s="112"/>
      <c r="B456" s="92" t="s">
        <v>576</v>
      </c>
      <c r="C456" s="93">
        <v>7845</v>
      </c>
    </row>
    <row r="457" spans="1:3" ht="14.4" thickBot="1" x14ac:dyDescent="0.3">
      <c r="A457" s="112"/>
      <c r="B457" s="92" t="s">
        <v>577</v>
      </c>
      <c r="C457" s="93">
        <v>7846</v>
      </c>
    </row>
    <row r="458" spans="1:3" ht="14.4" thickBot="1" x14ac:dyDescent="0.3">
      <c r="A458" s="838"/>
      <c r="B458" s="92" t="s">
        <v>578</v>
      </c>
      <c r="C458" s="93">
        <v>7847</v>
      </c>
    </row>
    <row r="459" spans="1:3" ht="14.4" thickBot="1" x14ac:dyDescent="0.3">
      <c r="A459" s="838"/>
      <c r="B459" s="92" t="s">
        <v>579</v>
      </c>
      <c r="C459" s="93">
        <v>7848</v>
      </c>
    </row>
    <row r="460" spans="1:3" ht="14.4" thickBot="1" x14ac:dyDescent="0.3">
      <c r="A460" s="838"/>
      <c r="B460" s="92" t="s">
        <v>580</v>
      </c>
      <c r="C460" s="93">
        <v>7849</v>
      </c>
    </row>
    <row r="461" spans="1:3" ht="14.4" thickBot="1" x14ac:dyDescent="0.3">
      <c r="A461" s="838"/>
      <c r="B461" s="92" t="s">
        <v>581</v>
      </c>
      <c r="C461" s="93">
        <v>7850</v>
      </c>
    </row>
    <row r="462" spans="1:3" ht="14.4" thickBot="1" x14ac:dyDescent="0.3">
      <c r="A462" s="112"/>
      <c r="B462" s="92" t="s">
        <v>582</v>
      </c>
      <c r="C462" s="93">
        <v>7851</v>
      </c>
    </row>
    <row r="463" spans="1:3" ht="14.4" thickBot="1" x14ac:dyDescent="0.3">
      <c r="A463" s="112"/>
      <c r="B463" s="92" t="s">
        <v>583</v>
      </c>
      <c r="C463" s="93">
        <v>7852</v>
      </c>
    </row>
    <row r="464" spans="1:3" ht="14.4" thickBot="1" x14ac:dyDescent="0.3">
      <c r="A464" s="112"/>
      <c r="B464" s="92" t="s">
        <v>584</v>
      </c>
      <c r="C464" s="93">
        <v>7853</v>
      </c>
    </row>
    <row r="465" spans="1:4" ht="14.4" thickBot="1" x14ac:dyDescent="0.3">
      <c r="A465" s="112"/>
      <c r="B465" s="92" t="s">
        <v>585</v>
      </c>
      <c r="C465" s="93">
        <v>7854</v>
      </c>
    </row>
    <row r="466" spans="1:4" ht="14.4" thickBot="1" x14ac:dyDescent="0.3">
      <c r="A466" s="112"/>
      <c r="B466" s="92" t="s">
        <v>586</v>
      </c>
      <c r="C466" s="93">
        <v>7855</v>
      </c>
    </row>
    <row r="467" spans="1:4" ht="14.4" thickBot="1" x14ac:dyDescent="0.3">
      <c r="A467" s="112"/>
      <c r="B467" s="92" t="s">
        <v>587</v>
      </c>
      <c r="C467" s="93">
        <v>7856</v>
      </c>
    </row>
    <row r="468" spans="1:4" ht="14.4" thickBot="1" x14ac:dyDescent="0.3">
      <c r="A468" s="112"/>
      <c r="B468" s="92" t="s">
        <v>588</v>
      </c>
      <c r="C468" s="93">
        <v>7857</v>
      </c>
    </row>
    <row r="469" spans="1:4" ht="14.4" thickBot="1" x14ac:dyDescent="0.3">
      <c r="A469" s="113"/>
      <c r="B469" s="92" t="s">
        <v>589</v>
      </c>
      <c r="C469" s="93">
        <v>7858</v>
      </c>
      <c r="D469" s="73" t="s">
        <v>1000</v>
      </c>
    </row>
    <row r="470" spans="1:4" ht="14.4" thickBot="1" x14ac:dyDescent="0.3">
      <c r="A470" s="110" t="s">
        <v>1011</v>
      </c>
      <c r="B470" s="92" t="s">
        <v>590</v>
      </c>
      <c r="C470" s="93">
        <v>7901</v>
      </c>
    </row>
    <row r="471" spans="1:4" ht="14.4" thickBot="1" x14ac:dyDescent="0.3">
      <c r="A471" s="110" t="s">
        <v>1012</v>
      </c>
      <c r="B471" s="92" t="s">
        <v>591</v>
      </c>
      <c r="C471" s="93">
        <v>7902</v>
      </c>
    </row>
    <row r="472" spans="1:4" ht="14.4" thickBot="1" x14ac:dyDescent="0.3">
      <c r="A472" s="110" t="s">
        <v>1013</v>
      </c>
      <c r="B472" s="92" t="s">
        <v>592</v>
      </c>
      <c r="C472" s="93">
        <v>7903</v>
      </c>
    </row>
    <row r="473" spans="1:4" ht="14.4" thickBot="1" x14ac:dyDescent="0.3">
      <c r="A473" s="110" t="s">
        <v>1014</v>
      </c>
      <c r="B473" s="92" t="s">
        <v>593</v>
      </c>
      <c r="C473" s="93">
        <v>7904</v>
      </c>
    </row>
    <row r="474" spans="1:4" ht="14.4" thickBot="1" x14ac:dyDescent="0.3">
      <c r="A474" s="112"/>
      <c r="B474" s="92" t="s">
        <v>594</v>
      </c>
      <c r="C474" s="93">
        <v>7905</v>
      </c>
    </row>
    <row r="475" spans="1:4" ht="14.4" thickBot="1" x14ac:dyDescent="0.3">
      <c r="A475" s="112"/>
      <c r="B475" s="92" t="s">
        <v>595</v>
      </c>
      <c r="C475" s="93">
        <v>7906</v>
      </c>
    </row>
    <row r="476" spans="1:4" ht="14.4" thickBot="1" x14ac:dyDescent="0.3">
      <c r="A476" s="112"/>
      <c r="B476" s="92" t="s">
        <v>596</v>
      </c>
      <c r="C476" s="93">
        <v>7907</v>
      </c>
    </row>
    <row r="477" spans="1:4" ht="14.4" thickBot="1" x14ac:dyDescent="0.3">
      <c r="A477" s="112"/>
      <c r="B477" s="92" t="s">
        <v>597</v>
      </c>
      <c r="C477" s="93">
        <v>7908</v>
      </c>
    </row>
    <row r="478" spans="1:4" ht="14.4" thickBot="1" x14ac:dyDescent="0.3">
      <c r="A478" s="112"/>
      <c r="B478" s="92" t="s">
        <v>598</v>
      </c>
      <c r="C478" s="93">
        <v>7909</v>
      </c>
    </row>
    <row r="479" spans="1:4" ht="14.4" thickBot="1" x14ac:dyDescent="0.3">
      <c r="A479" s="112"/>
      <c r="B479" s="92" t="s">
        <v>599</v>
      </c>
      <c r="C479" s="93">
        <v>7910</v>
      </c>
    </row>
    <row r="480" spans="1:4" ht="14.4" thickBot="1" x14ac:dyDescent="0.3">
      <c r="A480" s="112"/>
      <c r="B480" s="92" t="s">
        <v>600</v>
      </c>
      <c r="C480" s="93">
        <v>7911</v>
      </c>
    </row>
    <row r="481" spans="1:4" ht="14.4" thickBot="1" x14ac:dyDescent="0.3">
      <c r="A481" s="112"/>
      <c r="B481" s="92" t="s">
        <v>601</v>
      </c>
      <c r="C481" s="93">
        <v>7912</v>
      </c>
    </row>
    <row r="482" spans="1:4" ht="14.4" thickBot="1" x14ac:dyDescent="0.3">
      <c r="A482" s="112"/>
      <c r="B482" s="92" t="s">
        <v>602</v>
      </c>
      <c r="C482" s="93">
        <v>7913</v>
      </c>
    </row>
    <row r="483" spans="1:4" ht="14.4" thickBot="1" x14ac:dyDescent="0.3">
      <c r="A483" s="112"/>
      <c r="B483" s="92" t="s">
        <v>603</v>
      </c>
      <c r="C483" s="93">
        <v>7914</v>
      </c>
    </row>
    <row r="484" spans="1:4" ht="14.4" thickBot="1" x14ac:dyDescent="0.3">
      <c r="A484" s="112"/>
      <c r="B484" s="92" t="s">
        <v>604</v>
      </c>
      <c r="C484" s="93">
        <v>7915</v>
      </c>
    </row>
    <row r="485" spans="1:4" ht="14.4" thickBot="1" x14ac:dyDescent="0.3">
      <c r="A485" s="838"/>
      <c r="B485" s="92" t="s">
        <v>605</v>
      </c>
      <c r="C485" s="93">
        <v>7916</v>
      </c>
    </row>
    <row r="486" spans="1:4" ht="14.4" thickBot="1" x14ac:dyDescent="0.3">
      <c r="A486" s="838"/>
      <c r="B486" s="92" t="s">
        <v>606</v>
      </c>
      <c r="C486" s="93">
        <v>7917</v>
      </c>
    </row>
    <row r="487" spans="1:4" ht="14.4" thickBot="1" x14ac:dyDescent="0.3">
      <c r="A487" s="838"/>
      <c r="B487" s="92" t="s">
        <v>607</v>
      </c>
      <c r="C487" s="93">
        <v>7918</v>
      </c>
    </row>
    <row r="488" spans="1:4" ht="14.4" thickBot="1" x14ac:dyDescent="0.3">
      <c r="A488" s="112"/>
      <c r="B488" s="92" t="s">
        <v>608</v>
      </c>
      <c r="C488" s="93">
        <v>7919</v>
      </c>
    </row>
    <row r="489" spans="1:4" ht="14.4" thickBot="1" x14ac:dyDescent="0.3">
      <c r="A489" s="112"/>
      <c r="B489" s="92" t="s">
        <v>609</v>
      </c>
      <c r="C489" s="93">
        <v>7920</v>
      </c>
    </row>
    <row r="490" spans="1:4" ht="14.4" thickBot="1" x14ac:dyDescent="0.3">
      <c r="A490" s="112"/>
      <c r="B490" s="92" t="s">
        <v>610</v>
      </c>
      <c r="C490" s="93">
        <v>7921</v>
      </c>
    </row>
    <row r="491" spans="1:4" ht="14.4" thickBot="1" x14ac:dyDescent="0.3">
      <c r="A491" s="112"/>
      <c r="B491" s="92" t="s">
        <v>611</v>
      </c>
      <c r="C491" s="93">
        <v>7922</v>
      </c>
    </row>
    <row r="492" spans="1:4" ht="14.4" thickBot="1" x14ac:dyDescent="0.3">
      <c r="A492" s="112"/>
      <c r="B492" s="92" t="s">
        <v>612</v>
      </c>
      <c r="C492" s="93">
        <v>7923</v>
      </c>
    </row>
    <row r="493" spans="1:4" ht="14.4" thickBot="1" x14ac:dyDescent="0.3">
      <c r="A493" s="112"/>
      <c r="B493" s="92" t="s">
        <v>613</v>
      </c>
      <c r="C493" s="93">
        <v>7924</v>
      </c>
      <c r="D493" s="73" t="s">
        <v>1000</v>
      </c>
    </row>
    <row r="494" spans="1:4" ht="14.4" thickBot="1" x14ac:dyDescent="0.3">
      <c r="A494" s="112"/>
      <c r="B494" s="92" t="s">
        <v>614</v>
      </c>
      <c r="C494" s="93">
        <v>7925</v>
      </c>
    </row>
    <row r="495" spans="1:4" ht="14.4" thickBot="1" x14ac:dyDescent="0.3">
      <c r="A495" s="112"/>
      <c r="B495" s="92" t="s">
        <v>615</v>
      </c>
      <c r="C495" s="93">
        <v>7926</v>
      </c>
    </row>
    <row r="496" spans="1:4" ht="14.4" thickBot="1" x14ac:dyDescent="0.3">
      <c r="A496" s="112"/>
      <c r="B496" s="92" t="s">
        <v>616</v>
      </c>
      <c r="C496" s="93">
        <v>7927</v>
      </c>
    </row>
    <row r="497" spans="1:3" ht="14.4" thickBot="1" x14ac:dyDescent="0.3">
      <c r="A497" s="112"/>
      <c r="B497" s="92" t="s">
        <v>617</v>
      </c>
      <c r="C497" s="93">
        <v>7928</v>
      </c>
    </row>
    <row r="498" spans="1:3" ht="14.4" thickBot="1" x14ac:dyDescent="0.3">
      <c r="A498" s="112"/>
      <c r="B498" s="92" t="s">
        <v>618</v>
      </c>
      <c r="C498" s="93">
        <v>7929</v>
      </c>
    </row>
    <row r="499" spans="1:3" ht="14.4" thickBot="1" x14ac:dyDescent="0.3">
      <c r="A499" s="112"/>
      <c r="B499" s="92" t="s">
        <v>619</v>
      </c>
      <c r="C499" s="93">
        <v>7930</v>
      </c>
    </row>
    <row r="500" spans="1:3" ht="14.4" thickBot="1" x14ac:dyDescent="0.3">
      <c r="A500" s="112"/>
      <c r="B500" s="92" t="s">
        <v>620</v>
      </c>
      <c r="C500" s="93">
        <v>7931</v>
      </c>
    </row>
    <row r="501" spans="1:3" ht="14.4" thickBot="1" x14ac:dyDescent="0.3">
      <c r="A501" s="112"/>
      <c r="B501" s="92" t="s">
        <v>621</v>
      </c>
      <c r="C501" s="93">
        <v>7932</v>
      </c>
    </row>
    <row r="502" spans="1:3" ht="14.4" thickBot="1" x14ac:dyDescent="0.3">
      <c r="A502" s="112"/>
      <c r="B502" s="92" t="s">
        <v>622</v>
      </c>
      <c r="C502" s="93">
        <v>7933</v>
      </c>
    </row>
    <row r="503" spans="1:3" ht="14.4" thickBot="1" x14ac:dyDescent="0.3">
      <c r="A503" s="112"/>
      <c r="B503" s="92" t="s">
        <v>623</v>
      </c>
      <c r="C503" s="93">
        <v>7934</v>
      </c>
    </row>
    <row r="504" spans="1:3" ht="14.4" thickBot="1" x14ac:dyDescent="0.3">
      <c r="A504" s="112"/>
      <c r="B504" s="92" t="s">
        <v>624</v>
      </c>
      <c r="C504" s="93">
        <v>7935</v>
      </c>
    </row>
    <row r="505" spans="1:3" ht="14.4" thickBot="1" x14ac:dyDescent="0.3">
      <c r="A505" s="112"/>
      <c r="B505" s="92" t="s">
        <v>625</v>
      </c>
      <c r="C505" s="93">
        <v>7936</v>
      </c>
    </row>
    <row r="506" spans="1:3" ht="14.4" thickBot="1" x14ac:dyDescent="0.3">
      <c r="A506" s="112"/>
      <c r="B506" s="92" t="s">
        <v>626</v>
      </c>
      <c r="C506" s="93">
        <v>7937</v>
      </c>
    </row>
    <row r="507" spans="1:3" ht="14.4" thickBot="1" x14ac:dyDescent="0.3">
      <c r="A507" s="112"/>
      <c r="B507" s="92" t="s">
        <v>627</v>
      </c>
      <c r="C507" s="93">
        <v>7938</v>
      </c>
    </row>
    <row r="508" spans="1:3" ht="14.4" thickBot="1" x14ac:dyDescent="0.3">
      <c r="A508" s="112"/>
      <c r="B508" s="92" t="s">
        <v>628</v>
      </c>
      <c r="C508" s="93">
        <v>7939</v>
      </c>
    </row>
    <row r="509" spans="1:3" ht="14.4" thickBot="1" x14ac:dyDescent="0.3">
      <c r="A509" s="112"/>
      <c r="B509" s="92" t="s">
        <v>629</v>
      </c>
      <c r="C509" s="93">
        <v>7940</v>
      </c>
    </row>
    <row r="510" spans="1:3" ht="14.4" thickBot="1" x14ac:dyDescent="0.3">
      <c r="A510" s="838"/>
      <c r="B510" s="92" t="s">
        <v>630</v>
      </c>
      <c r="C510" s="93">
        <v>7941</v>
      </c>
    </row>
    <row r="511" spans="1:3" ht="14.4" thickBot="1" x14ac:dyDescent="0.3">
      <c r="A511" s="838"/>
      <c r="B511" s="92" t="s">
        <v>631</v>
      </c>
      <c r="C511" s="93">
        <v>7942</v>
      </c>
    </row>
    <row r="512" spans="1:3" ht="14.4" thickBot="1" x14ac:dyDescent="0.3">
      <c r="A512" s="838"/>
      <c r="B512" s="92" t="s">
        <v>632</v>
      </c>
      <c r="C512" s="93">
        <v>7943</v>
      </c>
    </row>
    <row r="513" spans="1:4" ht="14.4" thickBot="1" x14ac:dyDescent="0.3">
      <c r="A513" s="838"/>
      <c r="B513" s="92" t="s">
        <v>633</v>
      </c>
      <c r="C513" s="93">
        <v>7944</v>
      </c>
      <c r="D513" s="73" t="s">
        <v>1000</v>
      </c>
    </row>
    <row r="514" spans="1:4" ht="14.4" thickBot="1" x14ac:dyDescent="0.3">
      <c r="A514" s="838"/>
      <c r="B514" s="92" t="s">
        <v>634</v>
      </c>
      <c r="C514" s="93">
        <v>7945</v>
      </c>
    </row>
    <row r="515" spans="1:4" ht="14.4" thickBot="1" x14ac:dyDescent="0.3">
      <c r="A515" s="838"/>
      <c r="B515" s="92" t="s">
        <v>635</v>
      </c>
      <c r="C515" s="93">
        <v>7946</v>
      </c>
    </row>
    <row r="516" spans="1:4" ht="14.4" thickBot="1" x14ac:dyDescent="0.3">
      <c r="A516" s="838"/>
      <c r="B516" s="92" t="s">
        <v>636</v>
      </c>
      <c r="C516" s="93">
        <v>7947</v>
      </c>
    </row>
    <row r="517" spans="1:4" ht="14.4" thickBot="1" x14ac:dyDescent="0.3">
      <c r="A517" s="112"/>
      <c r="B517" s="92" t="s">
        <v>637</v>
      </c>
      <c r="C517" s="93">
        <v>7948</v>
      </c>
    </row>
    <row r="518" spans="1:4" ht="14.4" thickBot="1" x14ac:dyDescent="0.3">
      <c r="A518" s="112"/>
      <c r="B518" s="92" t="s">
        <v>638</v>
      </c>
      <c r="C518" s="93">
        <v>7949</v>
      </c>
    </row>
    <row r="519" spans="1:4" ht="14.4" thickBot="1" x14ac:dyDescent="0.3">
      <c r="A519" s="112"/>
      <c r="B519" s="92" t="s">
        <v>639</v>
      </c>
      <c r="C519" s="93">
        <v>7950</v>
      </c>
    </row>
    <row r="520" spans="1:4" ht="14.4" thickBot="1" x14ac:dyDescent="0.3">
      <c r="A520" s="112"/>
      <c r="B520" s="92" t="s">
        <v>640</v>
      </c>
      <c r="C520" s="93">
        <v>7951</v>
      </c>
    </row>
    <row r="521" spans="1:4" ht="14.4" thickBot="1" x14ac:dyDescent="0.3">
      <c r="A521" s="112"/>
      <c r="B521" s="92" t="s">
        <v>641</v>
      </c>
      <c r="C521" s="93">
        <v>7952</v>
      </c>
    </row>
    <row r="522" spans="1:4" ht="14.4" thickBot="1" x14ac:dyDescent="0.3">
      <c r="A522" s="112"/>
      <c r="B522" s="92" t="s">
        <v>642</v>
      </c>
      <c r="C522" s="93">
        <v>7953</v>
      </c>
    </row>
    <row r="523" spans="1:4" ht="14.4" thickBot="1" x14ac:dyDescent="0.3">
      <c r="A523" s="113"/>
      <c r="B523" s="92" t="s">
        <v>643</v>
      </c>
      <c r="C523" s="93">
        <v>7954</v>
      </c>
    </row>
    <row r="524" spans="1:4" ht="14.4" thickBot="1" x14ac:dyDescent="0.3">
      <c r="A524" s="839" t="s">
        <v>1015</v>
      </c>
      <c r="B524" s="92" t="s">
        <v>644</v>
      </c>
      <c r="C524" s="93">
        <v>8001</v>
      </c>
      <c r="D524" s="73" t="s">
        <v>1000</v>
      </c>
    </row>
    <row r="525" spans="1:4" ht="14.4" thickBot="1" x14ac:dyDescent="0.3">
      <c r="A525" s="841"/>
      <c r="B525" s="92" t="s">
        <v>645</v>
      </c>
      <c r="C525" s="93">
        <v>8002</v>
      </c>
    </row>
    <row r="526" spans="1:4" ht="14.4" thickBot="1" x14ac:dyDescent="0.3">
      <c r="A526" s="110" t="s">
        <v>1016</v>
      </c>
      <c r="B526" s="92" t="s">
        <v>646</v>
      </c>
      <c r="C526" s="93">
        <v>8003</v>
      </c>
    </row>
    <row r="527" spans="1:4" ht="14.4" thickBot="1" x14ac:dyDescent="0.3">
      <c r="A527" s="110" t="s">
        <v>1017</v>
      </c>
      <c r="B527" s="92" t="s">
        <v>647</v>
      </c>
      <c r="C527" s="93">
        <v>8004</v>
      </c>
    </row>
    <row r="528" spans="1:4" ht="14.4" thickBot="1" x14ac:dyDescent="0.3">
      <c r="A528" s="112"/>
      <c r="B528" s="92" t="s">
        <v>648</v>
      </c>
      <c r="C528" s="93">
        <v>8005</v>
      </c>
    </row>
    <row r="529" spans="1:4" ht="14.4" thickBot="1" x14ac:dyDescent="0.3">
      <c r="A529" s="112"/>
      <c r="B529" s="92" t="s">
        <v>649</v>
      </c>
      <c r="C529" s="93">
        <v>8006</v>
      </c>
    </row>
    <row r="530" spans="1:4" ht="14.4" thickBot="1" x14ac:dyDescent="0.3">
      <c r="A530" s="112"/>
      <c r="B530" s="92" t="s">
        <v>650</v>
      </c>
      <c r="C530" s="93">
        <v>8007</v>
      </c>
    </row>
    <row r="531" spans="1:4" ht="14.4" thickBot="1" x14ac:dyDescent="0.3">
      <c r="A531" s="112"/>
      <c r="B531" s="92" t="s">
        <v>651</v>
      </c>
      <c r="C531" s="93">
        <v>8008</v>
      </c>
    </row>
    <row r="532" spans="1:4" ht="14.4" thickBot="1" x14ac:dyDescent="0.3">
      <c r="A532" s="112"/>
      <c r="B532" s="92" t="s">
        <v>652</v>
      </c>
      <c r="C532" s="93">
        <v>8009</v>
      </c>
    </row>
    <row r="533" spans="1:4" ht="14.4" thickBot="1" x14ac:dyDescent="0.3">
      <c r="A533" s="112"/>
      <c r="B533" s="92" t="s">
        <v>653</v>
      </c>
      <c r="C533" s="93">
        <v>8010</v>
      </c>
    </row>
    <row r="534" spans="1:4" ht="14.4" thickBot="1" x14ac:dyDescent="0.3">
      <c r="A534" s="112"/>
      <c r="B534" s="92" t="s">
        <v>654</v>
      </c>
      <c r="C534" s="93">
        <v>8011</v>
      </c>
    </row>
    <row r="535" spans="1:4" ht="14.4" thickBot="1" x14ac:dyDescent="0.3">
      <c r="A535" s="112"/>
      <c r="B535" s="92" t="s">
        <v>655</v>
      </c>
      <c r="C535" s="93">
        <v>8012</v>
      </c>
    </row>
    <row r="536" spans="1:4" ht="14.4" thickBot="1" x14ac:dyDescent="0.3">
      <c r="A536" s="112"/>
      <c r="B536" s="92" t="s">
        <v>656</v>
      </c>
      <c r="C536" s="93">
        <v>8013</v>
      </c>
    </row>
    <row r="537" spans="1:4" ht="14.4" thickBot="1" x14ac:dyDescent="0.3">
      <c r="A537" s="112"/>
      <c r="B537" s="92" t="s">
        <v>657</v>
      </c>
      <c r="C537" s="93">
        <v>8014</v>
      </c>
    </row>
    <row r="538" spans="1:4" ht="14.4" thickBot="1" x14ac:dyDescent="0.3">
      <c r="A538" s="112"/>
      <c r="B538" s="92" t="s">
        <v>658</v>
      </c>
      <c r="C538" s="93">
        <v>8015</v>
      </c>
    </row>
    <row r="539" spans="1:4" ht="14.4" thickBot="1" x14ac:dyDescent="0.3">
      <c r="A539" s="112"/>
      <c r="B539" s="92" t="s">
        <v>659</v>
      </c>
      <c r="C539" s="93">
        <v>8016</v>
      </c>
    </row>
    <row r="540" spans="1:4" ht="14.4" thickBot="1" x14ac:dyDescent="0.3">
      <c r="A540" s="112"/>
      <c r="B540" s="92" t="s">
        <v>660</v>
      </c>
      <c r="C540" s="93">
        <v>8017</v>
      </c>
    </row>
    <row r="541" spans="1:4" ht="14.4" thickBot="1" x14ac:dyDescent="0.3">
      <c r="A541" s="112"/>
      <c r="B541" s="92" t="s">
        <v>661</v>
      </c>
      <c r="C541" s="93">
        <v>8018</v>
      </c>
    </row>
    <row r="542" spans="1:4" ht="14.4" thickBot="1" x14ac:dyDescent="0.3">
      <c r="A542" s="112"/>
      <c r="B542" s="92" t="s">
        <v>662</v>
      </c>
      <c r="C542" s="93">
        <v>8019</v>
      </c>
    </row>
    <row r="543" spans="1:4" ht="14.4" thickBot="1" x14ac:dyDescent="0.3">
      <c r="A543" s="112"/>
      <c r="B543" s="92" t="s">
        <v>663</v>
      </c>
      <c r="C543" s="93">
        <v>8020</v>
      </c>
    </row>
    <row r="544" spans="1:4" ht="14.4" thickBot="1" x14ac:dyDescent="0.3">
      <c r="A544" s="112"/>
      <c r="B544" s="92" t="s">
        <v>664</v>
      </c>
      <c r="C544" s="93">
        <v>8021</v>
      </c>
      <c r="D544" s="73" t="s">
        <v>1000</v>
      </c>
    </row>
    <row r="545" spans="1:3" ht="14.4" thickBot="1" x14ac:dyDescent="0.3">
      <c r="A545" s="112"/>
      <c r="B545" s="92" t="s">
        <v>665</v>
      </c>
      <c r="C545" s="93">
        <v>8022</v>
      </c>
    </row>
    <row r="546" spans="1:3" ht="14.4" thickBot="1" x14ac:dyDescent="0.3">
      <c r="A546" s="112"/>
      <c r="B546" s="92" t="s">
        <v>666</v>
      </c>
      <c r="C546" s="93">
        <v>8023</v>
      </c>
    </row>
    <row r="547" spans="1:3" ht="14.4" thickBot="1" x14ac:dyDescent="0.3">
      <c r="A547" s="112"/>
      <c r="B547" s="92" t="s">
        <v>667</v>
      </c>
      <c r="C547" s="93">
        <v>8024</v>
      </c>
    </row>
    <row r="548" spans="1:3" ht="14.4" thickBot="1" x14ac:dyDescent="0.3">
      <c r="A548" s="112"/>
      <c r="B548" s="92" t="s">
        <v>668</v>
      </c>
      <c r="C548" s="93">
        <v>8025</v>
      </c>
    </row>
    <row r="549" spans="1:3" ht="14.4" thickBot="1" x14ac:dyDescent="0.3">
      <c r="A549" s="112"/>
      <c r="B549" s="92" t="s">
        <v>669</v>
      </c>
      <c r="C549" s="93">
        <v>8026</v>
      </c>
    </row>
    <row r="550" spans="1:3" ht="14.4" thickBot="1" x14ac:dyDescent="0.3">
      <c r="A550" s="112"/>
      <c r="B550" s="92" t="s">
        <v>670</v>
      </c>
      <c r="C550" s="93">
        <v>8027</v>
      </c>
    </row>
    <row r="551" spans="1:3" ht="14.4" thickBot="1" x14ac:dyDescent="0.3">
      <c r="A551" s="112"/>
      <c r="B551" s="92" t="s">
        <v>671</v>
      </c>
      <c r="C551" s="93">
        <v>8028</v>
      </c>
    </row>
    <row r="552" spans="1:3" ht="14.4" thickBot="1" x14ac:dyDescent="0.3">
      <c r="A552" s="112"/>
      <c r="B552" s="92" t="s">
        <v>672</v>
      </c>
      <c r="C552" s="93">
        <v>8029</v>
      </c>
    </row>
    <row r="553" spans="1:3" ht="14.4" thickBot="1" x14ac:dyDescent="0.3">
      <c r="A553" s="112"/>
      <c r="B553" s="92" t="s">
        <v>673</v>
      </c>
      <c r="C553" s="93">
        <v>8030</v>
      </c>
    </row>
    <row r="554" spans="1:3" ht="14.4" thickBot="1" x14ac:dyDescent="0.3">
      <c r="A554" s="112"/>
      <c r="B554" s="92" t="s">
        <v>674</v>
      </c>
      <c r="C554" s="93">
        <v>8031</v>
      </c>
    </row>
    <row r="555" spans="1:3" ht="14.4" thickBot="1" x14ac:dyDescent="0.3">
      <c r="A555" s="112"/>
      <c r="B555" s="92" t="s">
        <v>675</v>
      </c>
      <c r="C555" s="93">
        <v>8032</v>
      </c>
    </row>
    <row r="556" spans="1:3" ht="14.4" thickBot="1" x14ac:dyDescent="0.3">
      <c r="A556" s="112"/>
      <c r="B556" s="92" t="s">
        <v>676</v>
      </c>
      <c r="C556" s="93">
        <v>8033</v>
      </c>
    </row>
    <row r="557" spans="1:3" ht="14.4" thickBot="1" x14ac:dyDescent="0.3">
      <c r="A557" s="112"/>
      <c r="B557" s="92" t="s">
        <v>677</v>
      </c>
      <c r="C557" s="93">
        <v>8034</v>
      </c>
    </row>
    <row r="558" spans="1:3" ht="14.4" thickBot="1" x14ac:dyDescent="0.3">
      <c r="A558" s="112"/>
      <c r="B558" s="92" t="s">
        <v>678</v>
      </c>
      <c r="C558" s="93">
        <v>8035</v>
      </c>
    </row>
    <row r="559" spans="1:3" ht="14.4" thickBot="1" x14ac:dyDescent="0.3">
      <c r="A559" s="112"/>
      <c r="B559" s="92" t="s">
        <v>679</v>
      </c>
      <c r="C559" s="93">
        <v>8036</v>
      </c>
    </row>
    <row r="560" spans="1:3" ht="14.4" thickBot="1" x14ac:dyDescent="0.3">
      <c r="A560" s="112"/>
      <c r="B560" s="92" t="s">
        <v>680</v>
      </c>
      <c r="C560" s="93">
        <v>8037</v>
      </c>
    </row>
    <row r="561" spans="1:4" ht="14.4" thickBot="1" x14ac:dyDescent="0.3">
      <c r="A561" s="112"/>
      <c r="B561" s="92" t="s">
        <v>681</v>
      </c>
      <c r="C561" s="93">
        <v>8038</v>
      </c>
    </row>
    <row r="562" spans="1:4" ht="14.4" thickBot="1" x14ac:dyDescent="0.3">
      <c r="A562" s="838"/>
      <c r="B562" s="92" t="s">
        <v>682</v>
      </c>
      <c r="C562" s="93">
        <v>8039</v>
      </c>
    </row>
    <row r="563" spans="1:4" ht="14.4" thickBot="1" x14ac:dyDescent="0.3">
      <c r="A563" s="838"/>
      <c r="B563" s="92" t="s">
        <v>683</v>
      </c>
      <c r="C563" s="93">
        <v>8040</v>
      </c>
    </row>
    <row r="564" spans="1:4" ht="14.4" thickBot="1" x14ac:dyDescent="0.3">
      <c r="A564" s="838"/>
      <c r="B564" s="92" t="s">
        <v>684</v>
      </c>
      <c r="C564" s="93">
        <v>8041</v>
      </c>
    </row>
    <row r="565" spans="1:4" ht="14.4" thickBot="1" x14ac:dyDescent="0.3">
      <c r="A565" s="838"/>
      <c r="B565" s="92" t="s">
        <v>685</v>
      </c>
      <c r="C565" s="93">
        <v>8042</v>
      </c>
    </row>
    <row r="566" spans="1:4" ht="14.4" thickBot="1" x14ac:dyDescent="0.3">
      <c r="A566" s="838"/>
      <c r="B566" s="92" t="s">
        <v>686</v>
      </c>
      <c r="C566" s="93">
        <v>8043</v>
      </c>
    </row>
    <row r="567" spans="1:4" ht="14.4" thickBot="1" x14ac:dyDescent="0.3">
      <c r="A567" s="112"/>
      <c r="B567" s="92" t="s">
        <v>687</v>
      </c>
      <c r="C567" s="93">
        <v>8044</v>
      </c>
    </row>
    <row r="568" spans="1:4" ht="14.4" thickBot="1" x14ac:dyDescent="0.3">
      <c r="A568" s="838"/>
      <c r="B568" s="92" t="s">
        <v>242</v>
      </c>
      <c r="C568" s="93">
        <v>8045</v>
      </c>
    </row>
    <row r="569" spans="1:4" ht="14.4" thickBot="1" x14ac:dyDescent="0.3">
      <c r="A569" s="838"/>
      <c r="B569" s="92" t="s">
        <v>688</v>
      </c>
      <c r="C569" s="93">
        <v>8046</v>
      </c>
      <c r="D569" s="73" t="s">
        <v>1000</v>
      </c>
    </row>
    <row r="570" spans="1:4" ht="14.4" thickBot="1" x14ac:dyDescent="0.3">
      <c r="A570" s="843"/>
      <c r="B570" s="92" t="s">
        <v>689</v>
      </c>
      <c r="C570" s="93">
        <v>8047</v>
      </c>
    </row>
    <row r="571" spans="1:4" ht="14.4" thickBot="1" x14ac:dyDescent="0.3">
      <c r="A571" s="110" t="s">
        <v>1018</v>
      </c>
      <c r="B571" s="92" t="s">
        <v>690</v>
      </c>
      <c r="C571" s="93">
        <v>8101</v>
      </c>
    </row>
    <row r="572" spans="1:4" ht="14.4" thickBot="1" x14ac:dyDescent="0.3">
      <c r="A572" s="110" t="s">
        <v>1019</v>
      </c>
      <c r="B572" s="92" t="s">
        <v>691</v>
      </c>
      <c r="C572" s="93">
        <v>8102</v>
      </c>
    </row>
    <row r="573" spans="1:4" ht="14.4" thickBot="1" x14ac:dyDescent="0.3">
      <c r="A573" s="110" t="s">
        <v>1020</v>
      </c>
      <c r="B573" s="92" t="s">
        <v>692</v>
      </c>
      <c r="C573" s="93">
        <v>8103</v>
      </c>
    </row>
    <row r="574" spans="1:4" ht="14.4" thickBot="1" x14ac:dyDescent="0.3">
      <c r="A574" s="110" t="s">
        <v>1021</v>
      </c>
      <c r="B574" s="92" t="s">
        <v>693</v>
      </c>
      <c r="C574" s="93">
        <v>8104</v>
      </c>
    </row>
    <row r="575" spans="1:4" ht="14.4" thickBot="1" x14ac:dyDescent="0.3">
      <c r="A575" s="112"/>
      <c r="B575" s="92" t="s">
        <v>694</v>
      </c>
      <c r="C575" s="93">
        <v>8105</v>
      </c>
    </row>
    <row r="576" spans="1:4" ht="14.4" thickBot="1" x14ac:dyDescent="0.3">
      <c r="A576" s="112"/>
      <c r="B576" s="92" t="s">
        <v>695</v>
      </c>
      <c r="C576" s="93">
        <v>8106</v>
      </c>
    </row>
    <row r="577" spans="1:4" ht="14.4" thickBot="1" x14ac:dyDescent="0.3">
      <c r="A577" s="112"/>
      <c r="B577" s="92" t="s">
        <v>696</v>
      </c>
      <c r="C577" s="93">
        <v>8107</v>
      </c>
    </row>
    <row r="578" spans="1:4" ht="14.4" thickBot="1" x14ac:dyDescent="0.3">
      <c r="A578" s="112"/>
      <c r="B578" s="92" t="s">
        <v>166</v>
      </c>
      <c r="C578" s="93">
        <v>8108</v>
      </c>
    </row>
    <row r="579" spans="1:4" ht="14.4" thickBot="1" x14ac:dyDescent="0.3">
      <c r="A579" s="112"/>
      <c r="B579" s="92" t="s">
        <v>697</v>
      </c>
      <c r="C579" s="93">
        <v>8109</v>
      </c>
    </row>
    <row r="580" spans="1:4" ht="14.4" thickBot="1" x14ac:dyDescent="0.3">
      <c r="A580" s="112"/>
      <c r="B580" s="92" t="s">
        <v>698</v>
      </c>
      <c r="C580" s="93">
        <v>8110</v>
      </c>
    </row>
    <row r="581" spans="1:4" ht="14.4" thickBot="1" x14ac:dyDescent="0.3">
      <c r="A581" s="112"/>
      <c r="B581" s="92" t="s">
        <v>699</v>
      </c>
      <c r="C581" s="93">
        <v>8111</v>
      </c>
    </row>
    <row r="582" spans="1:4" ht="14.4" thickBot="1" x14ac:dyDescent="0.3">
      <c r="A582" s="112"/>
      <c r="B582" s="92" t="s">
        <v>700</v>
      </c>
      <c r="C582" s="93">
        <v>8112</v>
      </c>
    </row>
    <row r="583" spans="1:4" ht="14.4" thickBot="1" x14ac:dyDescent="0.3">
      <c r="A583" s="113"/>
      <c r="B583" s="92" t="s">
        <v>701</v>
      </c>
      <c r="C583" s="93">
        <v>8113</v>
      </c>
    </row>
    <row r="584" spans="1:4" ht="14.4" thickBot="1" x14ac:dyDescent="0.3">
      <c r="A584" s="110" t="s">
        <v>1022</v>
      </c>
      <c r="B584" s="92" t="s">
        <v>702</v>
      </c>
      <c r="C584" s="93">
        <v>8201</v>
      </c>
    </row>
    <row r="585" spans="1:4" ht="14.4" thickBot="1" x14ac:dyDescent="0.3">
      <c r="A585" s="110" t="s">
        <v>1023</v>
      </c>
      <c r="B585" s="92" t="s">
        <v>703</v>
      </c>
      <c r="C585" s="93">
        <v>8202</v>
      </c>
    </row>
    <row r="586" spans="1:4" ht="14.4" thickBot="1" x14ac:dyDescent="0.3">
      <c r="A586" s="110" t="s">
        <v>1024</v>
      </c>
      <c r="B586" s="92" t="s">
        <v>704</v>
      </c>
      <c r="C586" s="93">
        <v>8203</v>
      </c>
    </row>
    <row r="587" spans="1:4" ht="14.4" thickBot="1" x14ac:dyDescent="0.3">
      <c r="A587" s="112"/>
      <c r="B587" s="92" t="s">
        <v>705</v>
      </c>
      <c r="C587" s="93">
        <v>8204</v>
      </c>
    </row>
    <row r="588" spans="1:4" ht="14.4" thickBot="1" x14ac:dyDescent="0.3">
      <c r="A588" s="112"/>
      <c r="B588" s="92" t="s">
        <v>706</v>
      </c>
      <c r="C588" s="93">
        <v>8205</v>
      </c>
    </row>
    <row r="589" spans="1:4" ht="14.4" thickBot="1" x14ac:dyDescent="0.3">
      <c r="A589" s="112"/>
      <c r="B589" s="92" t="s">
        <v>707</v>
      </c>
      <c r="C589" s="93">
        <v>8206</v>
      </c>
      <c r="D589" s="73" t="s">
        <v>1000</v>
      </c>
    </row>
    <row r="590" spans="1:4" ht="14.4" thickBot="1" x14ac:dyDescent="0.3">
      <c r="A590" s="112"/>
      <c r="B590" s="92" t="s">
        <v>708</v>
      </c>
      <c r="C590" s="93">
        <v>8207</v>
      </c>
    </row>
    <row r="591" spans="1:4" ht="14.4" thickBot="1" x14ac:dyDescent="0.3">
      <c r="A591" s="112"/>
      <c r="B591" s="92" t="s">
        <v>709</v>
      </c>
      <c r="C591" s="93">
        <v>8208</v>
      </c>
    </row>
    <row r="592" spans="1:4" ht="14.4" thickBot="1" x14ac:dyDescent="0.3">
      <c r="A592" s="112"/>
      <c r="B592" s="92" t="s">
        <v>710</v>
      </c>
      <c r="C592" s="93">
        <v>8209</v>
      </c>
    </row>
    <row r="593" spans="1:3" ht="14.4" thickBot="1" x14ac:dyDescent="0.3">
      <c r="A593" s="112"/>
      <c r="B593" s="92" t="s">
        <v>711</v>
      </c>
      <c r="C593" s="93">
        <v>8210</v>
      </c>
    </row>
    <row r="594" spans="1:3" ht="14.4" thickBot="1" x14ac:dyDescent="0.3">
      <c r="A594" s="112"/>
      <c r="B594" s="92" t="s">
        <v>712</v>
      </c>
      <c r="C594" s="93">
        <v>8211</v>
      </c>
    </row>
    <row r="595" spans="1:3" ht="14.4" thickBot="1" x14ac:dyDescent="0.3">
      <c r="A595" s="112"/>
      <c r="B595" s="92" t="s">
        <v>713</v>
      </c>
      <c r="C595" s="93">
        <v>8212</v>
      </c>
    </row>
    <row r="596" spans="1:3" ht="14.4" thickBot="1" x14ac:dyDescent="0.3">
      <c r="A596" s="112"/>
      <c r="B596" s="92" t="s">
        <v>714</v>
      </c>
      <c r="C596" s="93">
        <v>8213</v>
      </c>
    </row>
    <row r="597" spans="1:3" ht="14.4" thickBot="1" x14ac:dyDescent="0.3">
      <c r="A597" s="112"/>
      <c r="B597" s="92" t="s">
        <v>715</v>
      </c>
      <c r="C597" s="93">
        <v>8214</v>
      </c>
    </row>
    <row r="598" spans="1:3" ht="14.4" thickBot="1" x14ac:dyDescent="0.3">
      <c r="A598" s="112"/>
      <c r="B598" s="92" t="s">
        <v>716</v>
      </c>
      <c r="C598" s="93">
        <v>8215</v>
      </c>
    </row>
    <row r="599" spans="1:3" ht="14.4" thickBot="1" x14ac:dyDescent="0.3">
      <c r="A599" s="112"/>
      <c r="B599" s="92" t="s">
        <v>717</v>
      </c>
      <c r="C599" s="93">
        <v>8216</v>
      </c>
    </row>
    <row r="600" spans="1:3" ht="14.4" thickBot="1" x14ac:dyDescent="0.3">
      <c r="A600" s="838"/>
      <c r="B600" s="92" t="s">
        <v>718</v>
      </c>
      <c r="C600" s="93">
        <v>8217</v>
      </c>
    </row>
    <row r="601" spans="1:3" ht="14.4" thickBot="1" x14ac:dyDescent="0.3">
      <c r="A601" s="838"/>
      <c r="B601" s="92" t="s">
        <v>712</v>
      </c>
      <c r="C601" s="93">
        <v>8218</v>
      </c>
    </row>
    <row r="602" spans="1:3" ht="14.4" thickBot="1" x14ac:dyDescent="0.3">
      <c r="A602" s="838"/>
      <c r="B602" s="92" t="s">
        <v>719</v>
      </c>
      <c r="C602" s="93">
        <v>8219</v>
      </c>
    </row>
    <row r="603" spans="1:3" ht="14.4" thickBot="1" x14ac:dyDescent="0.3">
      <c r="A603" s="838"/>
      <c r="B603" s="92" t="s">
        <v>720</v>
      </c>
      <c r="C603" s="93">
        <v>8220</v>
      </c>
    </row>
    <row r="604" spans="1:3" ht="14.4" thickBot="1" x14ac:dyDescent="0.3">
      <c r="A604" s="112"/>
      <c r="B604" s="92" t="s">
        <v>721</v>
      </c>
      <c r="C604" s="93">
        <v>8221</v>
      </c>
    </row>
    <row r="605" spans="1:3" ht="14.4" thickBot="1" x14ac:dyDescent="0.3">
      <c r="A605" s="112"/>
      <c r="B605" s="92" t="s">
        <v>722</v>
      </c>
      <c r="C605" s="93">
        <v>8222</v>
      </c>
    </row>
    <row r="606" spans="1:3" ht="14.4" thickBot="1" x14ac:dyDescent="0.3">
      <c r="A606" s="112"/>
      <c r="B606" s="92" t="s">
        <v>723</v>
      </c>
      <c r="C606" s="93">
        <v>8223</v>
      </c>
    </row>
    <row r="607" spans="1:3" ht="14.4" thickBot="1" x14ac:dyDescent="0.3">
      <c r="A607" s="112"/>
      <c r="B607" s="92" t="s">
        <v>310</v>
      </c>
      <c r="C607" s="93">
        <v>8224</v>
      </c>
    </row>
    <row r="608" spans="1:3" ht="14.4" thickBot="1" x14ac:dyDescent="0.3">
      <c r="A608" s="112"/>
      <c r="B608" s="92" t="s">
        <v>724</v>
      </c>
      <c r="C608" s="93">
        <v>8225</v>
      </c>
    </row>
    <row r="609" spans="1:3" ht="14.4" thickBot="1" x14ac:dyDescent="0.3">
      <c r="A609" s="112"/>
      <c r="B609" s="92" t="s">
        <v>725</v>
      </c>
      <c r="C609" s="93">
        <v>8226</v>
      </c>
    </row>
    <row r="610" spans="1:3" ht="14.4" thickBot="1" x14ac:dyDescent="0.3">
      <c r="A610" s="112"/>
      <c r="B610" s="92" t="s">
        <v>726</v>
      </c>
      <c r="C610" s="93">
        <v>8227</v>
      </c>
    </row>
    <row r="611" spans="1:3" ht="14.4" thickBot="1" x14ac:dyDescent="0.3">
      <c r="A611" s="112"/>
      <c r="B611" s="92" t="s">
        <v>727</v>
      </c>
      <c r="C611" s="93">
        <v>8228</v>
      </c>
    </row>
    <row r="612" spans="1:3" ht="14.4" thickBot="1" x14ac:dyDescent="0.3">
      <c r="A612" s="112"/>
      <c r="B612" s="92" t="s">
        <v>728</v>
      </c>
      <c r="C612" s="93">
        <v>8229</v>
      </c>
    </row>
    <row r="613" spans="1:3" ht="14.4" thickBot="1" x14ac:dyDescent="0.3">
      <c r="A613" s="112"/>
      <c r="B613" s="92" t="s">
        <v>729</v>
      </c>
      <c r="C613" s="93">
        <v>8230</v>
      </c>
    </row>
    <row r="614" spans="1:3" ht="14.4" thickBot="1" x14ac:dyDescent="0.3">
      <c r="A614" s="112"/>
      <c r="B614" s="92" t="s">
        <v>730</v>
      </c>
      <c r="C614" s="93">
        <v>8231</v>
      </c>
    </row>
    <row r="615" spans="1:3" ht="14.4" thickBot="1" x14ac:dyDescent="0.3">
      <c r="A615" s="112"/>
      <c r="B615" s="92" t="s">
        <v>731</v>
      </c>
      <c r="C615" s="93">
        <v>8232</v>
      </c>
    </row>
    <row r="616" spans="1:3" ht="14.4" thickBot="1" x14ac:dyDescent="0.3">
      <c r="A616" s="112"/>
      <c r="B616" s="92" t="s">
        <v>732</v>
      </c>
      <c r="C616" s="93">
        <v>8233</v>
      </c>
    </row>
    <row r="617" spans="1:3" ht="14.4" thickBot="1" x14ac:dyDescent="0.3">
      <c r="A617" s="838"/>
      <c r="B617" s="92" t="s">
        <v>733</v>
      </c>
      <c r="C617" s="93">
        <v>8234</v>
      </c>
    </row>
    <row r="618" spans="1:3" ht="14.4" thickBot="1" x14ac:dyDescent="0.3">
      <c r="A618" s="838"/>
      <c r="B618" s="92" t="s">
        <v>734</v>
      </c>
      <c r="C618" s="93">
        <v>8235</v>
      </c>
    </row>
    <row r="619" spans="1:3" ht="14.4" thickBot="1" x14ac:dyDescent="0.3">
      <c r="A619" s="112"/>
      <c r="B619" s="92" t="s">
        <v>735</v>
      </c>
      <c r="C619" s="93">
        <v>8236</v>
      </c>
    </row>
    <row r="620" spans="1:3" ht="14.4" thickBot="1" x14ac:dyDescent="0.3">
      <c r="A620" s="112"/>
      <c r="B620" s="92" t="s">
        <v>736</v>
      </c>
      <c r="C620" s="93">
        <v>8237</v>
      </c>
    </row>
    <row r="621" spans="1:3" ht="14.4" thickBot="1" x14ac:dyDescent="0.3">
      <c r="A621" s="112"/>
      <c r="B621" s="92" t="s">
        <v>737</v>
      </c>
      <c r="C621" s="93">
        <v>8238</v>
      </c>
    </row>
    <row r="622" spans="1:3" ht="14.4" thickBot="1" x14ac:dyDescent="0.3">
      <c r="A622" s="112"/>
      <c r="B622" s="92" t="s">
        <v>738</v>
      </c>
      <c r="C622" s="93">
        <v>8239</v>
      </c>
    </row>
    <row r="623" spans="1:3" ht="14.4" thickBot="1" x14ac:dyDescent="0.3">
      <c r="A623" s="838"/>
      <c r="B623" s="92" t="s">
        <v>739</v>
      </c>
      <c r="C623" s="93">
        <v>8240</v>
      </c>
    </row>
    <row r="624" spans="1:3" ht="14.4" thickBot="1" x14ac:dyDescent="0.3">
      <c r="A624" s="838"/>
      <c r="B624" s="92" t="s">
        <v>740</v>
      </c>
      <c r="C624" s="93">
        <v>8241</v>
      </c>
    </row>
    <row r="625" spans="1:4" ht="14.4" thickBot="1" x14ac:dyDescent="0.3">
      <c r="A625" s="838"/>
      <c r="B625" s="92" t="s">
        <v>741</v>
      </c>
      <c r="C625" s="93">
        <v>8242</v>
      </c>
    </row>
    <row r="626" spans="1:4" ht="14.4" thickBot="1" x14ac:dyDescent="0.3">
      <c r="A626" s="112"/>
      <c r="B626" s="92" t="s">
        <v>742</v>
      </c>
      <c r="C626" s="93">
        <v>8243</v>
      </c>
    </row>
    <row r="627" spans="1:4" ht="14.4" thickBot="1" x14ac:dyDescent="0.3">
      <c r="A627" s="112"/>
      <c r="B627" s="92" t="s">
        <v>743</v>
      </c>
      <c r="C627" s="93">
        <v>8244</v>
      </c>
      <c r="D627" s="73" t="s">
        <v>1000</v>
      </c>
    </row>
    <row r="628" spans="1:4" ht="14.4" thickBot="1" x14ac:dyDescent="0.3">
      <c r="A628" s="112"/>
      <c r="B628" s="92" t="s">
        <v>744</v>
      </c>
      <c r="C628" s="93">
        <v>8245</v>
      </c>
    </row>
    <row r="629" spans="1:4" ht="14.4" thickBot="1" x14ac:dyDescent="0.3">
      <c r="A629" s="112"/>
      <c r="B629" s="92" t="s">
        <v>745</v>
      </c>
      <c r="C629" s="93">
        <v>8246</v>
      </c>
    </row>
    <row r="630" spans="1:4" ht="14.4" thickBot="1" x14ac:dyDescent="0.3">
      <c r="A630" s="112"/>
      <c r="B630" s="92" t="s">
        <v>746</v>
      </c>
      <c r="C630" s="93">
        <v>8247</v>
      </c>
    </row>
    <row r="631" spans="1:4" ht="14.4" thickBot="1" x14ac:dyDescent="0.3">
      <c r="A631" s="112"/>
      <c r="B631" s="92" t="s">
        <v>747</v>
      </c>
      <c r="C631" s="93">
        <v>8248</v>
      </c>
    </row>
    <row r="632" spans="1:4" ht="14.4" thickBot="1" x14ac:dyDescent="0.3">
      <c r="A632" s="112"/>
      <c r="B632" s="92" t="s">
        <v>748</v>
      </c>
      <c r="C632" s="93">
        <v>8249</v>
      </c>
    </row>
    <row r="633" spans="1:4" ht="14.4" thickBot="1" x14ac:dyDescent="0.3">
      <c r="A633" s="112"/>
      <c r="B633" s="92" t="s">
        <v>749</v>
      </c>
      <c r="C633" s="93">
        <v>8250</v>
      </c>
    </row>
    <row r="634" spans="1:4" ht="14.4" thickBot="1" x14ac:dyDescent="0.3">
      <c r="A634" s="112"/>
      <c r="B634" s="92" t="s">
        <v>750</v>
      </c>
      <c r="C634" s="93">
        <v>8251</v>
      </c>
    </row>
    <row r="635" spans="1:4" ht="14.4" thickBot="1" x14ac:dyDescent="0.3">
      <c r="A635" s="112"/>
      <c r="B635" s="92" t="s">
        <v>751</v>
      </c>
      <c r="C635" s="93">
        <v>8252</v>
      </c>
    </row>
    <row r="636" spans="1:4" ht="14.4" thickBot="1" x14ac:dyDescent="0.3">
      <c r="A636" s="112"/>
      <c r="B636" s="92" t="s">
        <v>752</v>
      </c>
      <c r="C636" s="93">
        <v>8253</v>
      </c>
    </row>
    <row r="637" spans="1:4" ht="14.4" thickBot="1" x14ac:dyDescent="0.3">
      <c r="A637" s="112"/>
      <c r="B637" s="92" t="s">
        <v>753</v>
      </c>
      <c r="C637" s="93">
        <v>8254</v>
      </c>
    </row>
    <row r="638" spans="1:4" ht="14.4" thickBot="1" x14ac:dyDescent="0.3">
      <c r="A638" s="112"/>
      <c r="B638" s="92" t="s">
        <v>754</v>
      </c>
      <c r="C638" s="93">
        <v>8255</v>
      </c>
    </row>
    <row r="639" spans="1:4" ht="14.4" thickBot="1" x14ac:dyDescent="0.3">
      <c r="A639" s="113"/>
      <c r="B639" s="92" t="s">
        <v>755</v>
      </c>
      <c r="C639" s="93">
        <v>8256</v>
      </c>
    </row>
    <row r="640" spans="1:4" ht="14.4" thickBot="1" x14ac:dyDescent="0.3">
      <c r="A640" s="839" t="s">
        <v>1025</v>
      </c>
      <c r="B640" s="92" t="s">
        <v>756</v>
      </c>
      <c r="C640" s="93">
        <v>8301</v>
      </c>
    </row>
    <row r="641" spans="1:4" ht="14.4" thickBot="1" x14ac:dyDescent="0.3">
      <c r="A641" s="841"/>
      <c r="B641" s="92" t="s">
        <v>757</v>
      </c>
      <c r="C641" s="93">
        <v>8302</v>
      </c>
    </row>
    <row r="642" spans="1:4" ht="14.4" thickBot="1" x14ac:dyDescent="0.3">
      <c r="A642" s="841"/>
      <c r="B642" s="92" t="s">
        <v>758</v>
      </c>
      <c r="C642" s="93">
        <v>8303</v>
      </c>
    </row>
    <row r="643" spans="1:4" ht="14.4" thickBot="1" x14ac:dyDescent="0.3">
      <c r="A643" s="841"/>
      <c r="B643" s="92" t="s">
        <v>759</v>
      </c>
      <c r="C643" s="93">
        <v>8304</v>
      </c>
    </row>
    <row r="644" spans="1:4" ht="14.4" thickBot="1" x14ac:dyDescent="0.3">
      <c r="A644" s="112"/>
      <c r="B644" s="92" t="s">
        <v>760</v>
      </c>
      <c r="C644" s="93">
        <v>8305</v>
      </c>
    </row>
    <row r="645" spans="1:4" ht="14.4" thickBot="1" x14ac:dyDescent="0.3">
      <c r="A645" s="112"/>
      <c r="B645" s="92" t="s">
        <v>761</v>
      </c>
      <c r="C645" s="93">
        <v>8306</v>
      </c>
    </row>
    <row r="646" spans="1:4" ht="14.4" thickBot="1" x14ac:dyDescent="0.3">
      <c r="A646" s="112"/>
      <c r="B646" s="92" t="s">
        <v>762</v>
      </c>
      <c r="C646" s="93">
        <v>8307</v>
      </c>
    </row>
    <row r="647" spans="1:4" ht="14.4" thickBot="1" x14ac:dyDescent="0.3">
      <c r="A647" s="112"/>
      <c r="B647" s="92" t="s">
        <v>763</v>
      </c>
      <c r="C647" s="93">
        <v>8308</v>
      </c>
    </row>
    <row r="648" spans="1:4" ht="14.4" thickBot="1" x14ac:dyDescent="0.3">
      <c r="A648" s="112"/>
      <c r="B648" s="92" t="s">
        <v>764</v>
      </c>
      <c r="C648" s="93">
        <v>8309</v>
      </c>
      <c r="D648" s="73" t="s">
        <v>1000</v>
      </c>
    </row>
    <row r="649" spans="1:4" ht="14.4" thickBot="1" x14ac:dyDescent="0.3">
      <c r="A649" s="112"/>
      <c r="B649" s="92" t="s">
        <v>765</v>
      </c>
      <c r="C649" s="93">
        <v>8310</v>
      </c>
    </row>
    <row r="650" spans="1:4" ht="14.4" thickBot="1" x14ac:dyDescent="0.3">
      <c r="A650" s="112"/>
      <c r="B650" s="92" t="s">
        <v>766</v>
      </c>
      <c r="C650" s="93">
        <v>8311</v>
      </c>
    </row>
    <row r="651" spans="1:4" ht="14.4" thickBot="1" x14ac:dyDescent="0.3">
      <c r="A651" s="112"/>
      <c r="B651" s="92" t="s">
        <v>767</v>
      </c>
      <c r="C651" s="93">
        <v>8312</v>
      </c>
    </row>
    <row r="652" spans="1:4" ht="14.4" thickBot="1" x14ac:dyDescent="0.3">
      <c r="A652" s="112"/>
      <c r="B652" s="92" t="s">
        <v>768</v>
      </c>
      <c r="C652" s="93">
        <v>8313</v>
      </c>
    </row>
    <row r="653" spans="1:4" ht="14.4" thickBot="1" x14ac:dyDescent="0.3">
      <c r="A653" s="112"/>
      <c r="B653" s="92" t="s">
        <v>769</v>
      </c>
      <c r="C653" s="93">
        <v>8314</v>
      </c>
    </row>
    <row r="654" spans="1:4" ht="14.4" thickBot="1" x14ac:dyDescent="0.3">
      <c r="A654" s="112"/>
      <c r="B654" s="92" t="s">
        <v>770</v>
      </c>
      <c r="C654" s="93">
        <v>8315</v>
      </c>
    </row>
    <row r="655" spans="1:4" ht="14.4" thickBot="1" x14ac:dyDescent="0.3">
      <c r="A655" s="112"/>
      <c r="B655" s="92" t="s">
        <v>771</v>
      </c>
      <c r="C655" s="93">
        <v>8316</v>
      </c>
    </row>
    <row r="656" spans="1:4" ht="14.4" thickBot="1" x14ac:dyDescent="0.3">
      <c r="A656" s="112"/>
      <c r="B656" s="92" t="s">
        <v>772</v>
      </c>
      <c r="C656" s="93">
        <v>8317</v>
      </c>
    </row>
    <row r="657" spans="1:4" ht="14.4" thickBot="1" x14ac:dyDescent="0.3">
      <c r="A657" s="112"/>
      <c r="B657" s="92" t="s">
        <v>773</v>
      </c>
      <c r="C657" s="93">
        <v>8318</v>
      </c>
    </row>
    <row r="658" spans="1:4" ht="14.4" thickBot="1" x14ac:dyDescent="0.3">
      <c r="A658" s="112"/>
      <c r="B658" s="92" t="s">
        <v>774</v>
      </c>
      <c r="C658" s="93">
        <v>8319</v>
      </c>
    </row>
    <row r="659" spans="1:4" ht="14.4" thickBot="1" x14ac:dyDescent="0.3">
      <c r="A659" s="112"/>
      <c r="B659" s="92" t="s">
        <v>775</v>
      </c>
      <c r="C659" s="93">
        <v>8320</v>
      </c>
    </row>
    <row r="660" spans="1:4" ht="14.4" thickBot="1" x14ac:dyDescent="0.3">
      <c r="A660" s="112"/>
      <c r="B660" s="92" t="s">
        <v>776</v>
      </c>
      <c r="C660" s="93">
        <v>8321</v>
      </c>
    </row>
    <row r="661" spans="1:4" ht="14.4" thickBot="1" x14ac:dyDescent="0.3">
      <c r="A661" s="112"/>
      <c r="B661" s="92" t="s">
        <v>777</v>
      </c>
      <c r="C661" s="93">
        <v>8322</v>
      </c>
    </row>
    <row r="662" spans="1:4" ht="14.4" thickBot="1" x14ac:dyDescent="0.3">
      <c r="A662" s="112"/>
      <c r="B662" s="92" t="s">
        <v>778</v>
      </c>
      <c r="C662" s="93">
        <v>8323</v>
      </c>
    </row>
    <row r="663" spans="1:4" ht="14.4" thickBot="1" x14ac:dyDescent="0.3">
      <c r="A663" s="112"/>
      <c r="B663" s="92" t="s">
        <v>779</v>
      </c>
      <c r="C663" s="93">
        <v>8324</v>
      </c>
    </row>
    <row r="664" spans="1:4" ht="14.4" thickBot="1" x14ac:dyDescent="0.3">
      <c r="A664" s="112"/>
      <c r="B664" s="92" t="s">
        <v>780</v>
      </c>
      <c r="C664" s="93">
        <v>8325</v>
      </c>
    </row>
    <row r="665" spans="1:4" ht="14.4" thickBot="1" x14ac:dyDescent="0.3">
      <c r="A665" s="112"/>
      <c r="B665" s="92" t="s">
        <v>781</v>
      </c>
      <c r="C665" s="93">
        <v>8326</v>
      </c>
    </row>
    <row r="666" spans="1:4" ht="14.4" thickBot="1" x14ac:dyDescent="0.3">
      <c r="A666" s="112"/>
      <c r="B666" s="92" t="s">
        <v>782</v>
      </c>
      <c r="C666" s="93">
        <v>8327</v>
      </c>
    </row>
    <row r="667" spans="1:4" ht="14.4" thickBot="1" x14ac:dyDescent="0.3">
      <c r="A667" s="112"/>
      <c r="B667" s="92" t="s">
        <v>783</v>
      </c>
      <c r="C667" s="93">
        <v>8328</v>
      </c>
    </row>
    <row r="668" spans="1:4" ht="14.4" thickBot="1" x14ac:dyDescent="0.3">
      <c r="A668" s="112"/>
      <c r="B668" s="92" t="s">
        <v>784</v>
      </c>
      <c r="C668" s="93">
        <v>8329</v>
      </c>
    </row>
    <row r="669" spans="1:4" ht="14.4" thickBot="1" x14ac:dyDescent="0.3">
      <c r="A669" s="112"/>
      <c r="B669" s="92" t="s">
        <v>785</v>
      </c>
      <c r="C669" s="93">
        <v>8330</v>
      </c>
    </row>
    <row r="670" spans="1:4" ht="14.4" thickBot="1" x14ac:dyDescent="0.3">
      <c r="A670" s="112"/>
      <c r="B670" s="92" t="s">
        <v>786</v>
      </c>
      <c r="C670" s="93">
        <v>8331</v>
      </c>
      <c r="D670" s="73" t="s">
        <v>1000</v>
      </c>
    </row>
    <row r="671" spans="1:4" ht="14.4" thickBot="1" x14ac:dyDescent="0.3">
      <c r="A671" s="838"/>
      <c r="B671" s="92" t="s">
        <v>787</v>
      </c>
      <c r="C671" s="93">
        <v>8332</v>
      </c>
    </row>
    <row r="672" spans="1:4" ht="14.4" thickBot="1" x14ac:dyDescent="0.3">
      <c r="A672" s="838"/>
      <c r="B672" s="92" t="s">
        <v>788</v>
      </c>
      <c r="C672" s="93">
        <v>8333</v>
      </c>
    </row>
    <row r="673" spans="1:3" ht="14.4" thickBot="1" x14ac:dyDescent="0.3">
      <c r="A673" s="112"/>
      <c r="B673" s="92" t="s">
        <v>789</v>
      </c>
      <c r="C673" s="93">
        <v>8334</v>
      </c>
    </row>
    <row r="674" spans="1:3" ht="14.4" thickBot="1" x14ac:dyDescent="0.3">
      <c r="A674" s="838"/>
      <c r="B674" s="92" t="s">
        <v>790</v>
      </c>
      <c r="C674" s="93">
        <v>8335</v>
      </c>
    </row>
    <row r="675" spans="1:3" ht="14.4" thickBot="1" x14ac:dyDescent="0.3">
      <c r="A675" s="838"/>
      <c r="B675" s="92" t="s">
        <v>791</v>
      </c>
      <c r="C675" s="93">
        <v>8336</v>
      </c>
    </row>
    <row r="676" spans="1:3" ht="14.4" thickBot="1" x14ac:dyDescent="0.3">
      <c r="A676" s="838"/>
      <c r="B676" s="92" t="s">
        <v>792</v>
      </c>
      <c r="C676" s="93">
        <v>8337</v>
      </c>
    </row>
    <row r="677" spans="1:3" ht="14.4" thickBot="1" x14ac:dyDescent="0.3">
      <c r="A677" s="838"/>
      <c r="B677" s="92" t="s">
        <v>793</v>
      </c>
      <c r="C677" s="93">
        <v>8338</v>
      </c>
    </row>
    <row r="678" spans="1:3" ht="14.4" thickBot="1" x14ac:dyDescent="0.3">
      <c r="A678" s="838"/>
      <c r="B678" s="92" t="s">
        <v>794</v>
      </c>
      <c r="C678" s="93">
        <v>8339</v>
      </c>
    </row>
    <row r="679" spans="1:3" ht="14.4" thickBot="1" x14ac:dyDescent="0.3">
      <c r="A679" s="838"/>
      <c r="B679" s="92" t="s">
        <v>795</v>
      </c>
      <c r="C679" s="93">
        <v>8340</v>
      </c>
    </row>
    <row r="680" spans="1:3" ht="14.4" thickBot="1" x14ac:dyDescent="0.3">
      <c r="A680" s="838"/>
      <c r="B680" s="92" t="s">
        <v>796</v>
      </c>
      <c r="C680" s="93">
        <v>8341</v>
      </c>
    </row>
    <row r="681" spans="1:3" ht="14.4" thickBot="1" x14ac:dyDescent="0.3">
      <c r="A681" s="838"/>
      <c r="B681" s="92" t="s">
        <v>797</v>
      </c>
      <c r="C681" s="93">
        <v>8342</v>
      </c>
    </row>
    <row r="682" spans="1:3" ht="14.4" thickBot="1" x14ac:dyDescent="0.3">
      <c r="A682" s="112"/>
      <c r="B682" s="92" t="s">
        <v>798</v>
      </c>
      <c r="C682" s="93">
        <v>8343</v>
      </c>
    </row>
    <row r="683" spans="1:3" ht="14.4" thickBot="1" x14ac:dyDescent="0.3">
      <c r="A683" s="112"/>
      <c r="B683" s="92" t="s">
        <v>799</v>
      </c>
      <c r="C683" s="93">
        <v>8344</v>
      </c>
    </row>
    <row r="684" spans="1:3" ht="14.4" thickBot="1" x14ac:dyDescent="0.3">
      <c r="A684" s="112"/>
      <c r="B684" s="92" t="s">
        <v>800</v>
      </c>
      <c r="C684" s="93">
        <v>8345</v>
      </c>
    </row>
    <row r="685" spans="1:3" ht="14.4" thickBot="1" x14ac:dyDescent="0.3">
      <c r="A685" s="112"/>
      <c r="B685" s="92" t="s">
        <v>801</v>
      </c>
      <c r="C685" s="93">
        <v>8346</v>
      </c>
    </row>
    <row r="686" spans="1:3" ht="14.4" thickBot="1" x14ac:dyDescent="0.3">
      <c r="A686" s="112"/>
      <c r="B686" s="92" t="s">
        <v>802</v>
      </c>
      <c r="C686" s="93">
        <v>8347</v>
      </c>
    </row>
    <row r="687" spans="1:3" ht="14.4" thickBot="1" x14ac:dyDescent="0.3">
      <c r="A687" s="112"/>
      <c r="B687" s="92" t="s">
        <v>803</v>
      </c>
      <c r="C687" s="93">
        <v>8348</v>
      </c>
    </row>
    <row r="688" spans="1:3" ht="14.4" thickBot="1" x14ac:dyDescent="0.3">
      <c r="A688" s="112"/>
      <c r="B688" s="92" t="s">
        <v>804</v>
      </c>
      <c r="C688" s="93">
        <v>8349</v>
      </c>
    </row>
    <row r="689" spans="1:4" ht="14.4" thickBot="1" x14ac:dyDescent="0.3">
      <c r="A689" s="112"/>
      <c r="B689" s="92" t="s">
        <v>805</v>
      </c>
      <c r="C689" s="93">
        <v>8350</v>
      </c>
    </row>
    <row r="690" spans="1:4" ht="14.4" thickBot="1" x14ac:dyDescent="0.3">
      <c r="A690" s="112"/>
      <c r="B690" s="92" t="s">
        <v>806</v>
      </c>
      <c r="C690" s="93">
        <v>8351</v>
      </c>
    </row>
    <row r="691" spans="1:4" ht="14.4" thickBot="1" x14ac:dyDescent="0.3">
      <c r="A691" s="112"/>
      <c r="B691" s="92" t="s">
        <v>807</v>
      </c>
      <c r="C691" s="93">
        <v>8352</v>
      </c>
    </row>
    <row r="692" spans="1:4" ht="14.4" thickBot="1" x14ac:dyDescent="0.3">
      <c r="A692" s="112"/>
      <c r="B692" s="92" t="s">
        <v>808</v>
      </c>
      <c r="C692" s="93">
        <v>8353</v>
      </c>
    </row>
    <row r="693" spans="1:4" ht="14.4" thickBot="1" x14ac:dyDescent="0.3">
      <c r="A693" s="112"/>
      <c r="B693" s="92" t="s">
        <v>809</v>
      </c>
      <c r="C693" s="93">
        <v>8354</v>
      </c>
    </row>
    <row r="694" spans="1:4" ht="14.4" thickBot="1" x14ac:dyDescent="0.3">
      <c r="A694" s="112"/>
      <c r="B694" s="92" t="s">
        <v>810</v>
      </c>
      <c r="C694" s="93">
        <v>8355</v>
      </c>
    </row>
    <row r="695" spans="1:4" ht="14.4" thickBot="1" x14ac:dyDescent="0.3">
      <c r="A695" s="112"/>
      <c r="B695" s="92" t="s">
        <v>811</v>
      </c>
      <c r="C695" s="93">
        <v>8356</v>
      </c>
    </row>
    <row r="696" spans="1:4" ht="14.4" thickBot="1" x14ac:dyDescent="0.3">
      <c r="A696" s="112"/>
      <c r="B696" s="92" t="s">
        <v>812</v>
      </c>
      <c r="C696" s="93">
        <v>8357</v>
      </c>
    </row>
    <row r="697" spans="1:4" ht="14.4" thickBot="1" x14ac:dyDescent="0.3">
      <c r="A697" s="112"/>
      <c r="B697" s="92" t="s">
        <v>813</v>
      </c>
      <c r="C697" s="93">
        <v>8358</v>
      </c>
    </row>
    <row r="698" spans="1:4" ht="14.4" thickBot="1" x14ac:dyDescent="0.3">
      <c r="A698" s="112"/>
      <c r="B698" s="92" t="s">
        <v>814</v>
      </c>
      <c r="C698" s="93">
        <v>8359</v>
      </c>
      <c r="D698" s="73" t="s">
        <v>1000</v>
      </c>
    </row>
    <row r="699" spans="1:4" ht="14.4" thickBot="1" x14ac:dyDescent="0.3">
      <c r="A699" s="112"/>
      <c r="B699" s="92" t="s">
        <v>815</v>
      </c>
      <c r="C699" s="93">
        <v>8360</v>
      </c>
    </row>
    <row r="700" spans="1:4" ht="14.4" thickBot="1" x14ac:dyDescent="0.3">
      <c r="A700" s="112"/>
      <c r="B700" s="92" t="s">
        <v>816</v>
      </c>
      <c r="C700" s="93">
        <v>8361</v>
      </c>
    </row>
    <row r="701" spans="1:4" ht="14.4" thickBot="1" x14ac:dyDescent="0.3">
      <c r="A701" s="112"/>
      <c r="B701" s="92" t="s">
        <v>817</v>
      </c>
      <c r="C701" s="93">
        <v>8362</v>
      </c>
    </row>
    <row r="702" spans="1:4" ht="14.4" thickBot="1" x14ac:dyDescent="0.3">
      <c r="A702" s="112"/>
      <c r="B702" s="92" t="s">
        <v>818</v>
      </c>
      <c r="C702" s="93">
        <v>8363</v>
      </c>
    </row>
    <row r="703" spans="1:4" ht="14.4" thickBot="1" x14ac:dyDescent="0.3">
      <c r="A703" s="112"/>
      <c r="B703" s="92" t="s">
        <v>819</v>
      </c>
      <c r="C703" s="93">
        <v>8364</v>
      </c>
    </row>
    <row r="704" spans="1:4" ht="14.4" thickBot="1" x14ac:dyDescent="0.3">
      <c r="A704" s="112"/>
      <c r="B704" s="92" t="s">
        <v>820</v>
      </c>
      <c r="C704" s="93">
        <v>8365</v>
      </c>
    </row>
    <row r="705" spans="1:4" ht="14.4" thickBot="1" x14ac:dyDescent="0.3">
      <c r="A705" s="112"/>
      <c r="B705" s="92" t="s">
        <v>821</v>
      </c>
      <c r="C705" s="93">
        <v>8366</v>
      </c>
    </row>
    <row r="706" spans="1:4" ht="14.4" thickBot="1" x14ac:dyDescent="0.3">
      <c r="A706" s="112"/>
      <c r="B706" s="92" t="s">
        <v>822</v>
      </c>
      <c r="C706" s="93">
        <v>8367</v>
      </c>
    </row>
    <row r="707" spans="1:4" ht="14.4" thickBot="1" x14ac:dyDescent="0.3">
      <c r="A707" s="112"/>
      <c r="B707" s="92" t="s">
        <v>823</v>
      </c>
      <c r="C707" s="93">
        <v>8368</v>
      </c>
    </row>
    <row r="708" spans="1:4" ht="14.4" thickBot="1" x14ac:dyDescent="0.3">
      <c r="A708" s="112"/>
      <c r="B708" s="92" t="s">
        <v>824</v>
      </c>
      <c r="C708" s="93">
        <v>8369</v>
      </c>
    </row>
    <row r="709" spans="1:4" ht="14.4" thickBot="1" x14ac:dyDescent="0.3">
      <c r="A709" s="112"/>
      <c r="B709" s="92" t="s">
        <v>825</v>
      </c>
      <c r="C709" s="93">
        <v>8370</v>
      </c>
    </row>
    <row r="710" spans="1:4" ht="14.4" thickBot="1" x14ac:dyDescent="0.3">
      <c r="A710" s="112"/>
      <c r="B710" s="92" t="s">
        <v>826</v>
      </c>
      <c r="C710" s="93">
        <v>8371</v>
      </c>
    </row>
    <row r="711" spans="1:4" ht="14.4" thickBot="1" x14ac:dyDescent="0.3">
      <c r="A711" s="113"/>
      <c r="B711" s="92" t="s">
        <v>827</v>
      </c>
      <c r="C711" s="93">
        <v>8372</v>
      </c>
    </row>
    <row r="712" spans="1:4" ht="14.4" thickBot="1" x14ac:dyDescent="0.3">
      <c r="A712" s="110" t="s">
        <v>1026</v>
      </c>
      <c r="B712" s="92" t="s">
        <v>828</v>
      </c>
      <c r="C712" s="93">
        <v>8401</v>
      </c>
      <c r="D712" s="73" t="s">
        <v>1000</v>
      </c>
    </row>
    <row r="713" spans="1:4" ht="14.4" thickBot="1" x14ac:dyDescent="0.3">
      <c r="A713" s="110" t="s">
        <v>1027</v>
      </c>
      <c r="B713" s="92" t="s">
        <v>829</v>
      </c>
      <c r="C713" s="93">
        <v>8402</v>
      </c>
    </row>
    <row r="714" spans="1:4" ht="14.4" thickBot="1" x14ac:dyDescent="0.3">
      <c r="A714" s="110" t="s">
        <v>1028</v>
      </c>
      <c r="B714" s="92" t="s">
        <v>830</v>
      </c>
      <c r="C714" s="93">
        <v>8403</v>
      </c>
    </row>
    <row r="715" spans="1:4" ht="14.4" thickBot="1" x14ac:dyDescent="0.3">
      <c r="A715" s="112"/>
      <c r="B715" s="92" t="s">
        <v>831</v>
      </c>
      <c r="C715" s="93">
        <v>8404</v>
      </c>
    </row>
    <row r="716" spans="1:4" ht="14.4" thickBot="1" x14ac:dyDescent="0.3">
      <c r="A716" s="112"/>
      <c r="B716" s="92" t="s">
        <v>832</v>
      </c>
      <c r="C716" s="93">
        <v>8405</v>
      </c>
    </row>
    <row r="717" spans="1:4" ht="14.4" thickBot="1" x14ac:dyDescent="0.3">
      <c r="A717" s="112"/>
      <c r="B717" s="92" t="s">
        <v>833</v>
      </c>
      <c r="C717" s="93">
        <v>8406</v>
      </c>
    </row>
    <row r="718" spans="1:4" ht="14.4" thickBot="1" x14ac:dyDescent="0.3">
      <c r="A718" s="838"/>
      <c r="B718" s="92" t="s">
        <v>834</v>
      </c>
      <c r="C718" s="93">
        <v>8407</v>
      </c>
    </row>
    <row r="719" spans="1:4" ht="14.4" thickBot="1" x14ac:dyDescent="0.3">
      <c r="A719" s="838"/>
      <c r="B719" s="92" t="s">
        <v>835</v>
      </c>
      <c r="C719" s="93">
        <v>8408</v>
      </c>
    </row>
    <row r="720" spans="1:4" ht="14.4" thickBot="1" x14ac:dyDescent="0.3">
      <c r="A720" s="838"/>
      <c r="B720" s="92" t="s">
        <v>836</v>
      </c>
      <c r="C720" s="93">
        <v>8409</v>
      </c>
    </row>
    <row r="721" spans="1:3" ht="14.4" thickBot="1" x14ac:dyDescent="0.3">
      <c r="A721" s="112"/>
      <c r="B721" s="92" t="s">
        <v>837</v>
      </c>
      <c r="C721" s="93">
        <v>8410</v>
      </c>
    </row>
    <row r="722" spans="1:3" ht="14.4" thickBot="1" x14ac:dyDescent="0.3">
      <c r="A722" s="112"/>
      <c r="B722" s="92" t="s">
        <v>838</v>
      </c>
      <c r="C722" s="93">
        <v>8411</v>
      </c>
    </row>
    <row r="723" spans="1:3" ht="14.4" thickBot="1" x14ac:dyDescent="0.3">
      <c r="A723" s="112"/>
      <c r="B723" s="92" t="s">
        <v>839</v>
      </c>
      <c r="C723" s="93">
        <v>8412</v>
      </c>
    </row>
    <row r="724" spans="1:3" ht="14.4" thickBot="1" x14ac:dyDescent="0.3">
      <c r="A724" s="838"/>
      <c r="B724" s="92" t="s">
        <v>840</v>
      </c>
      <c r="C724" s="93">
        <v>8413</v>
      </c>
    </row>
    <row r="725" spans="1:3" ht="14.4" thickBot="1" x14ac:dyDescent="0.3">
      <c r="A725" s="838"/>
      <c r="B725" s="92" t="s">
        <v>841</v>
      </c>
      <c r="C725" s="93">
        <v>8414</v>
      </c>
    </row>
    <row r="726" spans="1:3" ht="14.4" thickBot="1" x14ac:dyDescent="0.3">
      <c r="A726" s="838"/>
      <c r="B726" s="92" t="s">
        <v>842</v>
      </c>
      <c r="C726" s="93">
        <v>8415</v>
      </c>
    </row>
    <row r="727" spans="1:3" ht="14.4" thickBot="1" x14ac:dyDescent="0.3">
      <c r="A727" s="838"/>
      <c r="B727" s="92" t="s">
        <v>843</v>
      </c>
      <c r="C727" s="93">
        <v>8416</v>
      </c>
    </row>
    <row r="728" spans="1:3" ht="14.4" thickBot="1" x14ac:dyDescent="0.3">
      <c r="A728" s="838"/>
      <c r="B728" s="92" t="s">
        <v>844</v>
      </c>
      <c r="C728" s="93">
        <v>8417</v>
      </c>
    </row>
    <row r="729" spans="1:3" ht="14.4" thickBot="1" x14ac:dyDescent="0.3">
      <c r="A729" s="112"/>
      <c r="B729" s="92" t="s">
        <v>845</v>
      </c>
      <c r="C729" s="93">
        <v>8418</v>
      </c>
    </row>
    <row r="730" spans="1:3" ht="14.4" thickBot="1" x14ac:dyDescent="0.3">
      <c r="A730" s="112"/>
      <c r="B730" s="92" t="s">
        <v>846</v>
      </c>
      <c r="C730" s="93">
        <v>8419</v>
      </c>
    </row>
    <row r="731" spans="1:3" ht="14.4" thickBot="1" x14ac:dyDescent="0.3">
      <c r="A731" s="112"/>
      <c r="B731" s="92" t="s">
        <v>847</v>
      </c>
      <c r="C731" s="93">
        <v>8420</v>
      </c>
    </row>
    <row r="732" spans="1:3" ht="14.4" thickBot="1" x14ac:dyDescent="0.3">
      <c r="A732" s="112"/>
      <c r="B732" s="92" t="s">
        <v>848</v>
      </c>
      <c r="C732" s="93">
        <v>8421</v>
      </c>
    </row>
    <row r="733" spans="1:3" ht="14.4" thickBot="1" x14ac:dyDescent="0.3">
      <c r="A733" s="112"/>
      <c r="B733" s="92" t="s">
        <v>849</v>
      </c>
      <c r="C733" s="93">
        <v>8422</v>
      </c>
    </row>
    <row r="734" spans="1:3" ht="14.4" thickBot="1" x14ac:dyDescent="0.3">
      <c r="A734" s="112"/>
      <c r="B734" s="92" t="s">
        <v>850</v>
      </c>
      <c r="C734" s="93">
        <v>8423</v>
      </c>
    </row>
    <row r="735" spans="1:3" ht="14.4" thickBot="1" x14ac:dyDescent="0.3">
      <c r="A735" s="112"/>
      <c r="B735" s="92" t="s">
        <v>851</v>
      </c>
      <c r="C735" s="93">
        <v>8424</v>
      </c>
    </row>
    <row r="736" spans="1:3" ht="14.4" thickBot="1" x14ac:dyDescent="0.3">
      <c r="A736" s="112"/>
      <c r="B736" s="92" t="s">
        <v>852</v>
      </c>
      <c r="C736" s="93">
        <v>8425</v>
      </c>
    </row>
    <row r="737" spans="1:4" ht="14.4" thickBot="1" x14ac:dyDescent="0.3">
      <c r="A737" s="112"/>
      <c r="B737" s="92" t="s">
        <v>853</v>
      </c>
      <c r="C737" s="93">
        <v>8426</v>
      </c>
    </row>
    <row r="738" spans="1:4" ht="14.4" thickBot="1" x14ac:dyDescent="0.3">
      <c r="A738" s="112"/>
      <c r="B738" s="92" t="s">
        <v>854</v>
      </c>
      <c r="C738" s="93">
        <v>8427</v>
      </c>
    </row>
    <row r="739" spans="1:4" ht="14.4" thickBot="1" x14ac:dyDescent="0.3">
      <c r="A739" s="112"/>
      <c r="B739" s="92" t="s">
        <v>855</v>
      </c>
      <c r="C739" s="93">
        <v>8428</v>
      </c>
      <c r="D739" s="73" t="s">
        <v>1000</v>
      </c>
    </row>
    <row r="740" spans="1:4" ht="14.4" thickBot="1" x14ac:dyDescent="0.3">
      <c r="A740" s="112"/>
      <c r="B740" s="92" t="s">
        <v>856</v>
      </c>
      <c r="C740" s="93">
        <v>8429</v>
      </c>
    </row>
    <row r="741" spans="1:4" ht="14.4" thickBot="1" x14ac:dyDescent="0.3">
      <c r="A741" s="112"/>
      <c r="B741" s="92" t="s">
        <v>857</v>
      </c>
      <c r="C741" s="93">
        <v>8430</v>
      </c>
    </row>
    <row r="742" spans="1:4" ht="14.4" thickBot="1" x14ac:dyDescent="0.3">
      <c r="A742" s="112"/>
      <c r="B742" s="92" t="s">
        <v>858</v>
      </c>
      <c r="C742" s="93">
        <v>8431</v>
      </c>
    </row>
    <row r="743" spans="1:4" ht="14.4" thickBot="1" x14ac:dyDescent="0.3">
      <c r="A743" s="112"/>
      <c r="B743" s="92" t="s">
        <v>859</v>
      </c>
      <c r="C743" s="93">
        <v>8432</v>
      </c>
    </row>
    <row r="744" spans="1:4" ht="14.4" thickBot="1" x14ac:dyDescent="0.3">
      <c r="A744" s="112"/>
      <c r="B744" s="92" t="s">
        <v>860</v>
      </c>
      <c r="C744" s="93">
        <v>8433</v>
      </c>
    </row>
    <row r="745" spans="1:4" ht="14.4" thickBot="1" x14ac:dyDescent="0.3">
      <c r="A745" s="112"/>
      <c r="B745" s="92" t="s">
        <v>861</v>
      </c>
      <c r="C745" s="93">
        <v>8434</v>
      </c>
    </row>
    <row r="746" spans="1:4" ht="14.4" thickBot="1" x14ac:dyDescent="0.3">
      <c r="A746" s="112"/>
      <c r="B746" s="92" t="s">
        <v>862</v>
      </c>
      <c r="C746" s="93">
        <v>8435</v>
      </c>
    </row>
    <row r="747" spans="1:4" ht="14.4" thickBot="1" x14ac:dyDescent="0.3">
      <c r="A747" s="112"/>
      <c r="B747" s="92" t="s">
        <v>863</v>
      </c>
      <c r="C747" s="93">
        <v>8436</v>
      </c>
    </row>
    <row r="748" spans="1:4" ht="14.4" thickBot="1" x14ac:dyDescent="0.3">
      <c r="A748" s="112"/>
      <c r="B748" s="92" t="s">
        <v>864</v>
      </c>
      <c r="C748" s="93">
        <v>8437</v>
      </c>
    </row>
    <row r="749" spans="1:4" ht="14.4" thickBot="1" x14ac:dyDescent="0.3">
      <c r="A749" s="112"/>
      <c r="B749" s="92" t="s">
        <v>865</v>
      </c>
      <c r="C749" s="93">
        <v>8438</v>
      </c>
    </row>
    <row r="750" spans="1:4" ht="14.4" thickBot="1" x14ac:dyDescent="0.3">
      <c r="A750" s="112"/>
      <c r="B750" s="92" t="s">
        <v>866</v>
      </c>
      <c r="C750" s="93">
        <v>8439</v>
      </c>
    </row>
    <row r="751" spans="1:4" ht="14.4" thickBot="1" x14ac:dyDescent="0.3">
      <c r="A751" s="112"/>
      <c r="B751" s="92" t="s">
        <v>867</v>
      </c>
      <c r="C751" s="93">
        <v>8440</v>
      </c>
    </row>
    <row r="752" spans="1:4" ht="14.4" thickBot="1" x14ac:dyDescent="0.3">
      <c r="A752" s="112"/>
      <c r="B752" s="92" t="s">
        <v>868</v>
      </c>
      <c r="C752" s="93">
        <v>8441</v>
      </c>
    </row>
    <row r="753" spans="1:4" ht="14.4" thickBot="1" x14ac:dyDescent="0.3">
      <c r="A753" s="112"/>
      <c r="B753" s="92" t="s">
        <v>869</v>
      </c>
      <c r="C753" s="93">
        <v>8442</v>
      </c>
    </row>
    <row r="754" spans="1:4" ht="14.4" thickBot="1" x14ac:dyDescent="0.3">
      <c r="A754" s="112"/>
      <c r="B754" s="92" t="s">
        <v>870</v>
      </c>
      <c r="C754" s="93">
        <v>8443</v>
      </c>
    </row>
    <row r="755" spans="1:4" ht="14.4" thickBot="1" x14ac:dyDescent="0.3">
      <c r="A755" s="112"/>
      <c r="B755" s="92" t="s">
        <v>871</v>
      </c>
      <c r="C755" s="93">
        <v>8444</v>
      </c>
    </row>
    <row r="756" spans="1:4" ht="14.4" thickBot="1" x14ac:dyDescent="0.3">
      <c r="A756" s="113"/>
      <c r="B756" s="92" t="s">
        <v>872</v>
      </c>
      <c r="C756" s="93">
        <v>8445</v>
      </c>
    </row>
    <row r="757" spans="1:4" ht="14.4" thickBot="1" x14ac:dyDescent="0.3">
      <c r="A757" s="839" t="s">
        <v>1029</v>
      </c>
      <c r="B757" s="92" t="s">
        <v>873</v>
      </c>
      <c r="C757" s="93">
        <v>8501</v>
      </c>
      <c r="D757" s="73" t="s">
        <v>1000</v>
      </c>
    </row>
    <row r="758" spans="1:4" ht="14.4" thickBot="1" x14ac:dyDescent="0.3">
      <c r="A758" s="841"/>
      <c r="B758" s="92" t="s">
        <v>874</v>
      </c>
      <c r="C758" s="93">
        <v>8502</v>
      </c>
    </row>
    <row r="759" spans="1:4" ht="14.4" thickBot="1" x14ac:dyDescent="0.3">
      <c r="A759" s="841"/>
      <c r="B759" s="92" t="s">
        <v>875</v>
      </c>
      <c r="C759" s="93">
        <v>8503</v>
      </c>
    </row>
    <row r="760" spans="1:4" ht="14.4" thickBot="1" x14ac:dyDescent="0.3">
      <c r="A760" s="112"/>
      <c r="B760" s="92" t="s">
        <v>876</v>
      </c>
      <c r="C760" s="93">
        <v>8504</v>
      </c>
    </row>
    <row r="761" spans="1:4" ht="14.4" thickBot="1" x14ac:dyDescent="0.3">
      <c r="A761" s="112"/>
      <c r="B761" s="92" t="s">
        <v>877</v>
      </c>
      <c r="C761" s="93">
        <v>8505</v>
      </c>
    </row>
    <row r="762" spans="1:4" ht="14.4" thickBot="1" x14ac:dyDescent="0.3">
      <c r="A762" s="112"/>
      <c r="B762" s="92" t="s">
        <v>878</v>
      </c>
      <c r="C762" s="93">
        <v>8506</v>
      </c>
    </row>
    <row r="763" spans="1:4" ht="14.4" thickBot="1" x14ac:dyDescent="0.3">
      <c r="A763" s="112"/>
      <c r="B763" s="92" t="s">
        <v>879</v>
      </c>
      <c r="C763" s="93">
        <v>8507</v>
      </c>
    </row>
    <row r="764" spans="1:4" ht="14.4" thickBot="1" x14ac:dyDescent="0.3">
      <c r="A764" s="112"/>
      <c r="B764" s="92" t="s">
        <v>880</v>
      </c>
      <c r="C764" s="93">
        <v>8508</v>
      </c>
    </row>
    <row r="765" spans="1:4" ht="14.4" thickBot="1" x14ac:dyDescent="0.3">
      <c r="A765" s="112"/>
      <c r="B765" s="92" t="s">
        <v>881</v>
      </c>
      <c r="C765" s="93">
        <v>8509</v>
      </c>
    </row>
    <row r="766" spans="1:4" ht="14.4" thickBot="1" x14ac:dyDescent="0.3">
      <c r="A766" s="112"/>
      <c r="B766" s="92" t="s">
        <v>882</v>
      </c>
      <c r="C766" s="93">
        <v>8510</v>
      </c>
    </row>
    <row r="767" spans="1:4" ht="14.4" thickBot="1" x14ac:dyDescent="0.3">
      <c r="A767" s="112"/>
      <c r="B767" s="92" t="s">
        <v>883</v>
      </c>
      <c r="C767" s="93">
        <v>8511</v>
      </c>
    </row>
    <row r="768" spans="1:4" ht="14.4" thickBot="1" x14ac:dyDescent="0.3">
      <c r="A768" s="112"/>
      <c r="B768" s="92" t="s">
        <v>884</v>
      </c>
      <c r="C768" s="93">
        <v>8512</v>
      </c>
    </row>
    <row r="769" spans="1:4" ht="14.4" thickBot="1" x14ac:dyDescent="0.3">
      <c r="A769" s="112"/>
      <c r="B769" s="92" t="s">
        <v>885</v>
      </c>
      <c r="C769" s="93">
        <v>8513</v>
      </c>
    </row>
    <row r="770" spans="1:4" ht="14.4" thickBot="1" x14ac:dyDescent="0.3">
      <c r="A770" s="112"/>
      <c r="B770" s="92" t="s">
        <v>886</v>
      </c>
      <c r="C770" s="93">
        <v>8514</v>
      </c>
    </row>
    <row r="771" spans="1:4" ht="14.4" thickBot="1" x14ac:dyDescent="0.3">
      <c r="A771" s="112"/>
      <c r="B771" s="92" t="s">
        <v>887</v>
      </c>
      <c r="C771" s="93">
        <v>8515</v>
      </c>
    </row>
    <row r="772" spans="1:4" ht="14.4" thickBot="1" x14ac:dyDescent="0.3">
      <c r="A772" s="112"/>
      <c r="B772" s="92" t="s">
        <v>888</v>
      </c>
      <c r="C772" s="93">
        <v>8516</v>
      </c>
    </row>
    <row r="773" spans="1:4" ht="14.4" thickBot="1" x14ac:dyDescent="0.3">
      <c r="A773" s="112"/>
      <c r="B773" s="92" t="s">
        <v>889</v>
      </c>
      <c r="C773" s="93">
        <v>8517</v>
      </c>
    </row>
    <row r="774" spans="1:4" ht="14.4" thickBot="1" x14ac:dyDescent="0.3">
      <c r="A774" s="112"/>
      <c r="B774" s="92" t="s">
        <v>890</v>
      </c>
      <c r="C774" s="93">
        <v>8518</v>
      </c>
    </row>
    <row r="775" spans="1:4" ht="14.4" thickBot="1" x14ac:dyDescent="0.3">
      <c r="A775" s="112"/>
      <c r="B775" s="92" t="s">
        <v>891</v>
      </c>
      <c r="C775" s="93">
        <v>8519</v>
      </c>
    </row>
    <row r="776" spans="1:4" ht="14.4" thickBot="1" x14ac:dyDescent="0.3">
      <c r="A776" s="112"/>
      <c r="B776" s="92" t="s">
        <v>892</v>
      </c>
      <c r="C776" s="93">
        <v>8520</v>
      </c>
    </row>
    <row r="777" spans="1:4" ht="14.4" thickBot="1" x14ac:dyDescent="0.3">
      <c r="A777" s="838"/>
      <c r="B777" s="92" t="s">
        <v>893</v>
      </c>
      <c r="C777" s="93">
        <v>8521</v>
      </c>
    </row>
    <row r="778" spans="1:4" ht="14.4" thickBot="1" x14ac:dyDescent="0.3">
      <c r="A778" s="838"/>
      <c r="B778" s="92" t="s">
        <v>894</v>
      </c>
      <c r="C778" s="93">
        <v>8522</v>
      </c>
      <c r="D778" s="73" t="s">
        <v>1000</v>
      </c>
    </row>
    <row r="779" spans="1:4" ht="14.4" thickBot="1" x14ac:dyDescent="0.3">
      <c r="A779" s="838"/>
      <c r="B779" s="92" t="s">
        <v>895</v>
      </c>
      <c r="C779" s="93">
        <v>8523</v>
      </c>
    </row>
    <row r="780" spans="1:4" ht="14.4" thickBot="1" x14ac:dyDescent="0.3">
      <c r="A780" s="838"/>
      <c r="B780" s="92" t="s">
        <v>896</v>
      </c>
      <c r="C780" s="93">
        <v>8524</v>
      </c>
    </row>
    <row r="781" spans="1:4" ht="14.4" thickBot="1" x14ac:dyDescent="0.3">
      <c r="A781" s="838"/>
      <c r="B781" s="92" t="s">
        <v>897</v>
      </c>
      <c r="C781" s="93">
        <v>8525</v>
      </c>
    </row>
    <row r="782" spans="1:4" ht="14.4" thickBot="1" x14ac:dyDescent="0.3">
      <c r="A782" s="112"/>
      <c r="B782" s="92" t="s">
        <v>898</v>
      </c>
      <c r="C782" s="93">
        <v>8526</v>
      </c>
    </row>
    <row r="783" spans="1:4" ht="14.4" thickBot="1" x14ac:dyDescent="0.3">
      <c r="A783" s="112"/>
      <c r="B783" s="92" t="s">
        <v>899</v>
      </c>
      <c r="C783" s="93">
        <v>8527</v>
      </c>
    </row>
    <row r="784" spans="1:4" ht="14.4" thickBot="1" x14ac:dyDescent="0.3">
      <c r="A784" s="112"/>
      <c r="B784" s="92" t="s">
        <v>900</v>
      </c>
      <c r="C784" s="93">
        <v>8528</v>
      </c>
    </row>
    <row r="785" spans="1:3" ht="14.4" thickBot="1" x14ac:dyDescent="0.3">
      <c r="A785" s="112"/>
      <c r="B785" s="92" t="s">
        <v>901</v>
      </c>
      <c r="C785" s="93">
        <v>8529</v>
      </c>
    </row>
    <row r="786" spans="1:3" ht="14.4" thickBot="1" x14ac:dyDescent="0.3">
      <c r="A786" s="112"/>
      <c r="B786" s="92" t="s">
        <v>902</v>
      </c>
      <c r="C786" s="93">
        <v>8530</v>
      </c>
    </row>
    <row r="787" spans="1:3" ht="14.4" thickBot="1" x14ac:dyDescent="0.3">
      <c r="A787" s="112"/>
      <c r="B787" s="92" t="s">
        <v>903</v>
      </c>
      <c r="C787" s="93">
        <v>8531</v>
      </c>
    </row>
    <row r="788" spans="1:3" ht="14.4" thickBot="1" x14ac:dyDescent="0.3">
      <c r="A788" s="112"/>
      <c r="B788" s="92" t="s">
        <v>904</v>
      </c>
      <c r="C788" s="93">
        <v>8532</v>
      </c>
    </row>
    <row r="789" spans="1:3" ht="14.4" thickBot="1" x14ac:dyDescent="0.3">
      <c r="A789" s="112"/>
      <c r="B789" s="92" t="s">
        <v>905</v>
      </c>
      <c r="C789" s="93">
        <v>8533</v>
      </c>
    </row>
    <row r="790" spans="1:3" ht="14.4" thickBot="1" x14ac:dyDescent="0.3">
      <c r="A790" s="112"/>
      <c r="B790" s="92" t="s">
        <v>906</v>
      </c>
      <c r="C790" s="93">
        <v>8534</v>
      </c>
    </row>
    <row r="791" spans="1:3" ht="14.4" thickBot="1" x14ac:dyDescent="0.3">
      <c r="A791" s="112"/>
      <c r="B791" s="92" t="s">
        <v>907</v>
      </c>
      <c r="C791" s="93">
        <v>8535</v>
      </c>
    </row>
    <row r="792" spans="1:3" ht="14.4" thickBot="1" x14ac:dyDescent="0.3">
      <c r="A792" s="112"/>
      <c r="B792" s="92" t="s">
        <v>908</v>
      </c>
      <c r="C792" s="93">
        <v>8536</v>
      </c>
    </row>
    <row r="793" spans="1:3" ht="14.4" thickBot="1" x14ac:dyDescent="0.3">
      <c r="A793" s="112"/>
      <c r="B793" s="92" t="s">
        <v>909</v>
      </c>
      <c r="C793" s="93">
        <v>8537</v>
      </c>
    </row>
    <row r="794" spans="1:3" ht="14.4" thickBot="1" x14ac:dyDescent="0.3">
      <c r="A794" s="112"/>
      <c r="B794" s="92" t="s">
        <v>910</v>
      </c>
      <c r="C794" s="93">
        <v>8538</v>
      </c>
    </row>
    <row r="795" spans="1:3" ht="14.4" thickBot="1" x14ac:dyDescent="0.3">
      <c r="A795" s="112"/>
      <c r="B795" s="92" t="s">
        <v>911</v>
      </c>
      <c r="C795" s="93">
        <v>8539</v>
      </c>
    </row>
    <row r="796" spans="1:3" ht="14.4" thickBot="1" x14ac:dyDescent="0.3">
      <c r="A796" s="838"/>
      <c r="B796" s="92" t="s">
        <v>912</v>
      </c>
      <c r="C796" s="93">
        <v>8540</v>
      </c>
    </row>
    <row r="797" spans="1:3" ht="14.4" thickBot="1" x14ac:dyDescent="0.3">
      <c r="A797" s="838"/>
      <c r="B797" s="92" t="s">
        <v>913</v>
      </c>
      <c r="C797" s="93">
        <v>8541</v>
      </c>
    </row>
    <row r="798" spans="1:3" ht="14.4" thickBot="1" x14ac:dyDescent="0.3">
      <c r="A798" s="838"/>
      <c r="B798" s="92" t="s">
        <v>914</v>
      </c>
      <c r="C798" s="93">
        <v>8542</v>
      </c>
    </row>
    <row r="799" spans="1:3" ht="14.4" thickBot="1" x14ac:dyDescent="0.3">
      <c r="A799" s="112"/>
      <c r="B799" s="92" t="s">
        <v>915</v>
      </c>
      <c r="C799" s="93">
        <v>8543</v>
      </c>
    </row>
    <row r="800" spans="1:3" ht="14.4" thickBot="1" x14ac:dyDescent="0.3">
      <c r="A800" s="112"/>
      <c r="B800" s="92" t="s">
        <v>916</v>
      </c>
      <c r="C800" s="93">
        <v>8544</v>
      </c>
    </row>
    <row r="801" spans="1:4" ht="14.4" thickBot="1" x14ac:dyDescent="0.3">
      <c r="A801" s="112"/>
      <c r="B801" s="92" t="s">
        <v>917</v>
      </c>
      <c r="C801" s="93">
        <v>8545</v>
      </c>
    </row>
    <row r="802" spans="1:4" ht="14.4" thickBot="1" x14ac:dyDescent="0.3">
      <c r="A802" s="112"/>
      <c r="B802" s="92" t="s">
        <v>918</v>
      </c>
      <c r="C802" s="93">
        <v>8546</v>
      </c>
    </row>
    <row r="803" spans="1:4" ht="14.4" thickBot="1" x14ac:dyDescent="0.3">
      <c r="A803" s="112"/>
      <c r="B803" s="92" t="s">
        <v>919</v>
      </c>
      <c r="C803" s="93">
        <v>8547</v>
      </c>
    </row>
    <row r="804" spans="1:4" ht="14.4" thickBot="1" x14ac:dyDescent="0.3">
      <c r="A804" s="112"/>
      <c r="B804" s="92" t="s">
        <v>920</v>
      </c>
      <c r="C804" s="93">
        <v>8548</v>
      </c>
      <c r="D804" s="73" t="s">
        <v>1000</v>
      </c>
    </row>
    <row r="805" spans="1:4" ht="14.4" thickBot="1" x14ac:dyDescent="0.3">
      <c r="A805" s="113"/>
      <c r="B805" s="92" t="s">
        <v>921</v>
      </c>
      <c r="C805" s="93">
        <v>8549</v>
      </c>
    </row>
    <row r="806" spans="1:4" ht="14.4" thickBot="1" x14ac:dyDescent="0.3">
      <c r="A806" s="110" t="s">
        <v>1030</v>
      </c>
      <c r="B806" s="92" t="s">
        <v>922</v>
      </c>
      <c r="C806" s="93">
        <v>8601</v>
      </c>
    </row>
    <row r="807" spans="1:4" ht="14.4" thickBot="1" x14ac:dyDescent="0.3">
      <c r="A807" s="110" t="s">
        <v>1031</v>
      </c>
      <c r="B807" s="92" t="s">
        <v>923</v>
      </c>
      <c r="C807" s="93">
        <v>8602</v>
      </c>
    </row>
    <row r="808" spans="1:4" ht="14.4" thickBot="1" x14ac:dyDescent="0.3">
      <c r="A808" s="110" t="s">
        <v>1032</v>
      </c>
      <c r="B808" s="92" t="s">
        <v>924</v>
      </c>
      <c r="C808" s="93">
        <v>8603</v>
      </c>
    </row>
    <row r="809" spans="1:4" ht="14.4" thickBot="1" x14ac:dyDescent="0.3">
      <c r="A809" s="112"/>
      <c r="B809" s="92" t="s">
        <v>925</v>
      </c>
      <c r="C809" s="93">
        <v>8604</v>
      </c>
    </row>
    <row r="810" spans="1:4" ht="14.4" thickBot="1" x14ac:dyDescent="0.3">
      <c r="A810" s="112"/>
      <c r="B810" s="92" t="s">
        <v>926</v>
      </c>
      <c r="C810" s="93">
        <v>8605</v>
      </c>
    </row>
    <row r="811" spans="1:4" ht="14.4" thickBot="1" x14ac:dyDescent="0.3">
      <c r="A811" s="112"/>
      <c r="B811" s="92" t="s">
        <v>927</v>
      </c>
      <c r="C811" s="93">
        <v>8606</v>
      </c>
    </row>
    <row r="812" spans="1:4" ht="14.4" thickBot="1" x14ac:dyDescent="0.3">
      <c r="A812" s="112"/>
      <c r="B812" s="92" t="s">
        <v>928</v>
      </c>
      <c r="C812" s="93">
        <v>8607</v>
      </c>
    </row>
    <row r="813" spans="1:4" ht="14.4" thickBot="1" x14ac:dyDescent="0.3">
      <c r="A813" s="112"/>
      <c r="B813" s="92" t="s">
        <v>929</v>
      </c>
      <c r="C813" s="93">
        <v>8608</v>
      </c>
    </row>
    <row r="814" spans="1:4" ht="14.4" thickBot="1" x14ac:dyDescent="0.3">
      <c r="A814" s="112"/>
      <c r="B814" s="92" t="s">
        <v>930</v>
      </c>
      <c r="C814" s="93">
        <v>8609</v>
      </c>
    </row>
    <row r="815" spans="1:4" ht="14.4" thickBot="1" x14ac:dyDescent="0.3">
      <c r="A815" s="112"/>
      <c r="B815" s="92" t="s">
        <v>931</v>
      </c>
      <c r="C815" s="93">
        <v>8610</v>
      </c>
    </row>
    <row r="816" spans="1:4" ht="14.4" thickBot="1" x14ac:dyDescent="0.3">
      <c r="A816" s="112"/>
      <c r="B816" s="92" t="s">
        <v>932</v>
      </c>
      <c r="C816" s="93">
        <v>8611</v>
      </c>
    </row>
    <row r="817" spans="1:4" ht="14.4" thickBot="1" x14ac:dyDescent="0.3">
      <c r="A817" s="112"/>
      <c r="B817" s="92" t="s">
        <v>933</v>
      </c>
      <c r="C817" s="93">
        <v>8612</v>
      </c>
    </row>
    <row r="818" spans="1:4" ht="14.4" thickBot="1" x14ac:dyDescent="0.3">
      <c r="A818" s="112"/>
      <c r="B818" s="92" t="s">
        <v>934</v>
      </c>
      <c r="C818" s="93">
        <v>8613</v>
      </c>
    </row>
    <row r="819" spans="1:4" ht="14.4" thickBot="1" x14ac:dyDescent="0.3">
      <c r="A819" s="112"/>
      <c r="B819" s="92" t="s">
        <v>935</v>
      </c>
      <c r="C819" s="93">
        <v>8614</v>
      </c>
    </row>
    <row r="820" spans="1:4" ht="14.4" thickBot="1" x14ac:dyDescent="0.3">
      <c r="A820" s="112"/>
      <c r="B820" s="92" t="s">
        <v>936</v>
      </c>
      <c r="C820" s="93">
        <v>8615</v>
      </c>
      <c r="D820" s="73" t="s">
        <v>1000</v>
      </c>
    </row>
    <row r="821" spans="1:4" ht="14.4" thickBot="1" x14ac:dyDescent="0.3">
      <c r="A821" s="112"/>
      <c r="B821" s="92" t="s">
        <v>937</v>
      </c>
      <c r="C821" s="93">
        <v>8616</v>
      </c>
    </row>
    <row r="822" spans="1:4" ht="14.4" thickBot="1" x14ac:dyDescent="0.3">
      <c r="A822" s="112"/>
      <c r="B822" s="92" t="s">
        <v>938</v>
      </c>
      <c r="C822" s="93">
        <v>8617</v>
      </c>
    </row>
    <row r="823" spans="1:4" ht="14.4" thickBot="1" x14ac:dyDescent="0.3">
      <c r="A823" s="112"/>
      <c r="B823" s="92" t="s">
        <v>939</v>
      </c>
      <c r="C823" s="93">
        <v>8618</v>
      </c>
    </row>
    <row r="824" spans="1:4" ht="14.4" thickBot="1" x14ac:dyDescent="0.3">
      <c r="A824" s="112"/>
      <c r="B824" s="92" t="s">
        <v>940</v>
      </c>
      <c r="C824" s="93">
        <v>8619</v>
      </c>
    </row>
    <row r="825" spans="1:4" ht="14.4" thickBot="1" x14ac:dyDescent="0.3">
      <c r="A825" s="112"/>
      <c r="B825" s="92" t="s">
        <v>941</v>
      </c>
      <c r="C825" s="93">
        <v>8620</v>
      </c>
    </row>
    <row r="826" spans="1:4" ht="14.4" thickBot="1" x14ac:dyDescent="0.3">
      <c r="A826" s="112"/>
      <c r="B826" s="92" t="s">
        <v>942</v>
      </c>
      <c r="C826" s="93">
        <v>8621</v>
      </c>
    </row>
    <row r="827" spans="1:4" ht="14.4" thickBot="1" x14ac:dyDescent="0.3">
      <c r="A827" s="112"/>
      <c r="B827" s="92" t="s">
        <v>943</v>
      </c>
      <c r="C827" s="93">
        <v>8622</v>
      </c>
    </row>
    <row r="828" spans="1:4" ht="14.4" thickBot="1" x14ac:dyDescent="0.3">
      <c r="A828" s="112"/>
      <c r="B828" s="92" t="s">
        <v>944</v>
      </c>
      <c r="C828" s="93">
        <v>8623</v>
      </c>
    </row>
    <row r="829" spans="1:4" ht="14.4" thickBot="1" x14ac:dyDescent="0.3">
      <c r="A829" s="112"/>
      <c r="B829" s="92" t="s">
        <v>945</v>
      </c>
      <c r="C829" s="93">
        <v>8624</v>
      </c>
    </row>
    <row r="830" spans="1:4" ht="14.4" thickBot="1" x14ac:dyDescent="0.3">
      <c r="A830" s="113"/>
      <c r="B830" s="92" t="s">
        <v>138</v>
      </c>
      <c r="C830" s="93">
        <v>8625</v>
      </c>
    </row>
    <row r="831" spans="1:4" x14ac:dyDescent="0.25">
      <c r="A831" s="94"/>
      <c r="B831" s="95"/>
      <c r="C831" s="96"/>
    </row>
    <row r="832" spans="1:4" x14ac:dyDescent="0.25">
      <c r="A832" s="94"/>
      <c r="B832" s="95"/>
      <c r="C832" s="96"/>
    </row>
    <row r="833" spans="1:4" x14ac:dyDescent="0.25">
      <c r="A833" s="94"/>
      <c r="B833" s="95"/>
      <c r="C833" s="96"/>
    </row>
    <row r="834" spans="1:4" x14ac:dyDescent="0.25">
      <c r="A834" s="94"/>
      <c r="B834" s="95"/>
      <c r="C834" s="96"/>
    </row>
    <row r="836" spans="1:4" ht="14.4" thickBot="1" x14ac:dyDescent="0.3">
      <c r="A836" s="842" t="s">
        <v>127</v>
      </c>
      <c r="B836" s="842"/>
      <c r="C836" s="842"/>
    </row>
    <row r="837" spans="1:4" ht="14.4" thickBot="1" x14ac:dyDescent="0.3">
      <c r="A837" s="97" t="s">
        <v>1033</v>
      </c>
      <c r="B837" s="97" t="s">
        <v>1034</v>
      </c>
      <c r="C837" s="97" t="s">
        <v>1035</v>
      </c>
    </row>
    <row r="838" spans="1:4" ht="37.5" customHeight="1" thickBot="1" x14ac:dyDescent="0.3">
      <c r="A838" s="844" t="s">
        <v>1036</v>
      </c>
      <c r="B838" s="98" t="s">
        <v>1037</v>
      </c>
      <c r="C838" s="99">
        <v>6111</v>
      </c>
      <c r="D838" s="73" t="s">
        <v>1000</v>
      </c>
    </row>
    <row r="839" spans="1:4" ht="37.5" customHeight="1" thickBot="1" x14ac:dyDescent="0.3">
      <c r="A839" s="845"/>
      <c r="B839" s="100" t="s">
        <v>946</v>
      </c>
      <c r="C839" s="99">
        <v>6112</v>
      </c>
    </row>
    <row r="840" spans="1:4" ht="14.4" thickBot="1" x14ac:dyDescent="0.3">
      <c r="A840" s="846" t="s">
        <v>1038</v>
      </c>
      <c r="B840" s="98" t="s">
        <v>947</v>
      </c>
      <c r="C840" s="99">
        <v>6121</v>
      </c>
    </row>
    <row r="841" spans="1:4" ht="28.2" thickBot="1" x14ac:dyDescent="0.3">
      <c r="A841" s="847"/>
      <c r="B841" s="98" t="s">
        <v>948</v>
      </c>
      <c r="C841" s="99">
        <v>6122</v>
      </c>
    </row>
    <row r="842" spans="1:4" ht="14.4" thickBot="1" x14ac:dyDescent="0.3">
      <c r="A842" s="847"/>
      <c r="B842" s="98" t="s">
        <v>949</v>
      </c>
      <c r="C842" s="99">
        <v>6123</v>
      </c>
    </row>
    <row r="843" spans="1:4" ht="14.4" thickBot="1" x14ac:dyDescent="0.3">
      <c r="A843" s="847"/>
      <c r="B843" s="100" t="s">
        <v>950</v>
      </c>
      <c r="C843" s="99">
        <v>6124</v>
      </c>
    </row>
    <row r="844" spans="1:4" ht="28.2" thickBot="1" x14ac:dyDescent="0.3">
      <c r="A844" s="848"/>
      <c r="B844" s="98" t="s">
        <v>951</v>
      </c>
      <c r="C844" s="99">
        <v>6125</v>
      </c>
    </row>
    <row r="845" spans="1:4" ht="14.4" thickBot="1" x14ac:dyDescent="0.3">
      <c r="A845" s="844" t="s">
        <v>1039</v>
      </c>
      <c r="B845" s="98" t="s">
        <v>952</v>
      </c>
      <c r="C845" s="99">
        <v>6131</v>
      </c>
      <c r="D845" s="73" t="s">
        <v>1000</v>
      </c>
    </row>
    <row r="846" spans="1:4" ht="14.4" thickBot="1" x14ac:dyDescent="0.3">
      <c r="A846" s="849"/>
      <c r="B846" s="98" t="s">
        <v>953</v>
      </c>
      <c r="C846" s="99">
        <v>6132</v>
      </c>
    </row>
    <row r="847" spans="1:4" ht="14.4" thickBot="1" x14ac:dyDescent="0.3">
      <c r="A847" s="845"/>
      <c r="B847" s="98" t="s">
        <v>954</v>
      </c>
      <c r="C847" s="99">
        <v>6133</v>
      </c>
    </row>
    <row r="848" spans="1:4" ht="75.75" customHeight="1" thickBot="1" x14ac:dyDescent="0.3">
      <c r="A848" s="844" t="s">
        <v>1040</v>
      </c>
      <c r="B848" s="100" t="s">
        <v>955</v>
      </c>
      <c r="C848" s="99">
        <v>6141</v>
      </c>
    </row>
    <row r="849" spans="1:8" ht="75.75" customHeight="1" thickBot="1" x14ac:dyDescent="0.3">
      <c r="A849" s="845"/>
      <c r="B849" s="100" t="s">
        <v>956</v>
      </c>
      <c r="C849" s="99">
        <v>6142</v>
      </c>
    </row>
    <row r="850" spans="1:8" ht="53.25" customHeight="1" thickBot="1" x14ac:dyDescent="0.3">
      <c r="A850" s="844" t="s">
        <v>1041</v>
      </c>
      <c r="B850" s="98" t="s">
        <v>957</v>
      </c>
      <c r="C850" s="99">
        <v>6151</v>
      </c>
    </row>
    <row r="851" spans="1:8" ht="53.25" customHeight="1" thickBot="1" x14ac:dyDescent="0.3">
      <c r="A851" s="845"/>
      <c r="B851" s="98" t="s">
        <v>958</v>
      </c>
      <c r="C851" s="99">
        <v>6152</v>
      </c>
    </row>
    <row r="853" spans="1:8" s="222" customFormat="1" x14ac:dyDescent="0.25">
      <c r="A853" s="220"/>
      <c r="B853" s="220"/>
      <c r="C853" s="221"/>
      <c r="D853" s="221"/>
      <c r="F853" s="223"/>
    </row>
    <row r="854" spans="1:8" x14ac:dyDescent="0.25">
      <c r="A854" s="114" t="s">
        <v>974</v>
      </c>
      <c r="B854" s="115" t="s">
        <v>970</v>
      </c>
      <c r="C854" s="115" t="s">
        <v>1044</v>
      </c>
      <c r="D854" s="115" t="s">
        <v>1071</v>
      </c>
      <c r="E854" s="224"/>
    </row>
    <row r="855" spans="1:8" x14ac:dyDescent="0.25">
      <c r="A855" s="267" t="s">
        <v>1054</v>
      </c>
      <c r="B855" s="267">
        <v>1</v>
      </c>
      <c r="C855" s="267">
        <v>1</v>
      </c>
      <c r="D855" s="7">
        <v>1</v>
      </c>
    </row>
    <row r="856" spans="1:8" x14ac:dyDescent="0.25">
      <c r="A856" s="267" t="s">
        <v>1055</v>
      </c>
      <c r="B856" s="267">
        <v>1</v>
      </c>
      <c r="C856" s="267">
        <v>1</v>
      </c>
      <c r="D856" s="7">
        <v>1</v>
      </c>
    </row>
    <row r="857" spans="1:8" x14ac:dyDescent="0.25">
      <c r="A857" s="267" t="s">
        <v>1056</v>
      </c>
      <c r="B857" s="267">
        <v>1</v>
      </c>
      <c r="C857" s="267">
        <v>1</v>
      </c>
      <c r="D857" s="7">
        <v>1</v>
      </c>
    </row>
    <row r="858" spans="1:8" x14ac:dyDescent="0.25">
      <c r="A858" s="267" t="s">
        <v>1057</v>
      </c>
      <c r="B858" s="267">
        <v>1</v>
      </c>
      <c r="C858" s="267">
        <v>1</v>
      </c>
      <c r="D858" s="7">
        <v>1</v>
      </c>
    </row>
    <row r="859" spans="1:8" x14ac:dyDescent="0.25">
      <c r="A859" s="267" t="s">
        <v>1058</v>
      </c>
      <c r="B859" s="267">
        <v>1</v>
      </c>
      <c r="C859" s="267">
        <v>1</v>
      </c>
      <c r="D859" s="7">
        <v>1</v>
      </c>
    </row>
    <row r="860" spans="1:8" x14ac:dyDescent="0.25">
      <c r="A860" s="267" t="s">
        <v>1063</v>
      </c>
      <c r="B860" s="267">
        <v>0</v>
      </c>
      <c r="C860" s="267">
        <v>0</v>
      </c>
      <c r="D860" s="7">
        <v>0</v>
      </c>
      <c r="F860" s="225"/>
      <c r="G860" s="225"/>
      <c r="H860" s="225"/>
    </row>
    <row r="861" spans="1:8" x14ac:dyDescent="0.25">
      <c r="A861" s="267" t="s">
        <v>1064</v>
      </c>
      <c r="B861" s="267">
        <v>1</v>
      </c>
      <c r="C861" s="267">
        <v>1</v>
      </c>
      <c r="D861" s="7">
        <v>1</v>
      </c>
      <c r="F861" s="225"/>
      <c r="G861" s="225"/>
      <c r="H861" s="225"/>
    </row>
    <row r="862" spans="1:8" x14ac:dyDescent="0.25">
      <c r="A862" s="267" t="s">
        <v>1065</v>
      </c>
      <c r="B862" s="267">
        <v>0</v>
      </c>
      <c r="C862" s="267">
        <v>0</v>
      </c>
      <c r="D862" s="7">
        <v>1</v>
      </c>
      <c r="F862" s="225"/>
      <c r="G862" s="225"/>
      <c r="H862" s="225"/>
    </row>
    <row r="863" spans="1:8" x14ac:dyDescent="0.25">
      <c r="A863" s="267" t="s">
        <v>1066</v>
      </c>
      <c r="B863" s="267">
        <v>0</v>
      </c>
      <c r="C863" s="267">
        <v>0</v>
      </c>
      <c r="D863" s="7">
        <v>0</v>
      </c>
      <c r="F863" s="225"/>
      <c r="G863" s="225"/>
      <c r="H863" s="225"/>
    </row>
    <row r="864" spans="1:8" x14ac:dyDescent="0.25">
      <c r="A864" s="267" t="s">
        <v>1067</v>
      </c>
      <c r="B864" s="267">
        <v>1</v>
      </c>
      <c r="C864" s="267">
        <v>1</v>
      </c>
      <c r="D864" s="7">
        <v>1</v>
      </c>
      <c r="F864" s="225"/>
      <c r="G864" s="225"/>
      <c r="H864" s="225"/>
    </row>
    <row r="865" spans="1:8" x14ac:dyDescent="0.25">
      <c r="A865" s="267" t="s">
        <v>1059</v>
      </c>
      <c r="B865" s="267">
        <v>1</v>
      </c>
      <c r="C865" s="267">
        <v>1</v>
      </c>
      <c r="D865" s="7">
        <v>1</v>
      </c>
      <c r="F865" s="225"/>
      <c r="G865" s="225"/>
      <c r="H865" s="225"/>
    </row>
    <row r="866" spans="1:8" x14ac:dyDescent="0.25">
      <c r="A866" s="267" t="s">
        <v>1060</v>
      </c>
      <c r="B866" s="267">
        <v>1</v>
      </c>
      <c r="C866" s="267">
        <v>1</v>
      </c>
      <c r="D866" s="7">
        <v>1</v>
      </c>
      <c r="F866" s="225"/>
      <c r="G866" s="225"/>
      <c r="H866" s="225"/>
    </row>
    <row r="867" spans="1:8" x14ac:dyDescent="0.25">
      <c r="A867" s="267" t="s">
        <v>1061</v>
      </c>
      <c r="B867" s="267">
        <v>1</v>
      </c>
      <c r="C867" s="267">
        <v>1</v>
      </c>
      <c r="D867" s="7">
        <v>1</v>
      </c>
    </row>
    <row r="868" spans="1:8" x14ac:dyDescent="0.25">
      <c r="A868" s="267" t="s">
        <v>1062</v>
      </c>
      <c r="B868" s="267">
        <v>1</v>
      </c>
      <c r="C868" s="267">
        <v>1</v>
      </c>
      <c r="D868" s="7">
        <v>1</v>
      </c>
    </row>
    <row r="869" spans="1:8" x14ac:dyDescent="0.25">
      <c r="A869" s="267" t="s">
        <v>1068</v>
      </c>
      <c r="B869" s="267">
        <v>1</v>
      </c>
      <c r="C869" s="267">
        <v>0</v>
      </c>
      <c r="D869" s="7">
        <v>0</v>
      </c>
    </row>
    <row r="870" spans="1:8" x14ac:dyDescent="0.25">
      <c r="A870" s="267" t="s">
        <v>1069</v>
      </c>
      <c r="B870" s="267">
        <v>1</v>
      </c>
      <c r="C870" s="267">
        <v>0</v>
      </c>
      <c r="D870" s="7">
        <v>0</v>
      </c>
    </row>
    <row r="871" spans="1:8" x14ac:dyDescent="0.25">
      <c r="A871" s="267" t="s">
        <v>1070</v>
      </c>
      <c r="B871" s="267">
        <v>1</v>
      </c>
      <c r="C871" s="267">
        <v>0</v>
      </c>
      <c r="D871" s="7">
        <v>0</v>
      </c>
    </row>
    <row r="872" spans="1:8" x14ac:dyDescent="0.25">
      <c r="A872" s="267"/>
      <c r="B872" s="267"/>
      <c r="C872" s="267"/>
      <c r="D872" s="267"/>
    </row>
    <row r="873" spans="1:8" x14ac:dyDescent="0.25">
      <c r="A873" s="267"/>
      <c r="B873" s="267"/>
      <c r="C873" s="267"/>
      <c r="D873" s="267"/>
    </row>
    <row r="874" spans="1:8" x14ac:dyDescent="0.25">
      <c r="A874" s="267"/>
      <c r="B874" s="267"/>
      <c r="C874" s="267"/>
      <c r="D874" s="267"/>
    </row>
    <row r="875" spans="1:8" x14ac:dyDescent="0.25">
      <c r="A875" s="267"/>
      <c r="B875" s="267"/>
      <c r="C875" s="267"/>
      <c r="D875" s="267"/>
    </row>
    <row r="876" spans="1:8" x14ac:dyDescent="0.25">
      <c r="A876" s="267"/>
      <c r="B876" s="267"/>
      <c r="C876" s="267"/>
      <c r="D876" s="267"/>
    </row>
    <row r="877" spans="1:8" x14ac:dyDescent="0.25">
      <c r="A877" s="267"/>
      <c r="B877" s="267"/>
      <c r="C877" s="267"/>
      <c r="D877" s="267"/>
    </row>
    <row r="878" spans="1:8" x14ac:dyDescent="0.25">
      <c r="A878" s="268" t="s">
        <v>970</v>
      </c>
      <c r="B878" s="267"/>
      <c r="C878" s="7"/>
      <c r="D878" s="7"/>
    </row>
    <row r="879" spans="1:8" x14ac:dyDescent="0.25">
      <c r="A879" s="267" t="s">
        <v>1044</v>
      </c>
      <c r="B879" s="267"/>
      <c r="C879" s="7"/>
      <c r="D879" s="7"/>
    </row>
    <row r="880" spans="1:8" x14ac:dyDescent="0.25">
      <c r="A880" s="267" t="s">
        <v>1045</v>
      </c>
      <c r="B880" s="267"/>
      <c r="C880" s="7"/>
      <c r="D880" s="7"/>
    </row>
    <row r="881" spans="1:4" x14ac:dyDescent="0.25">
      <c r="A881" s="268" t="s">
        <v>1046</v>
      </c>
      <c r="B881" s="267"/>
      <c r="C881" s="7"/>
      <c r="D881" s="7"/>
    </row>
    <row r="882" spans="1:4" x14ac:dyDescent="0.25">
      <c r="A882" s="267" t="s">
        <v>1141</v>
      </c>
      <c r="B882" s="267"/>
      <c r="C882" s="7"/>
      <c r="D882" s="7"/>
    </row>
    <row r="883" spans="1:4" x14ac:dyDescent="0.25">
      <c r="A883" s="267" t="s">
        <v>1047</v>
      </c>
      <c r="B883" s="267"/>
      <c r="C883" s="7"/>
      <c r="D883" s="7"/>
    </row>
    <row r="884" spans="1:4" x14ac:dyDescent="0.25">
      <c r="A884" s="267" t="s">
        <v>1048</v>
      </c>
      <c r="B884" s="267"/>
      <c r="C884" s="7"/>
      <c r="D884" s="7"/>
    </row>
    <row r="885" spans="1:4" x14ac:dyDescent="0.25">
      <c r="A885" s="267" t="s">
        <v>1090</v>
      </c>
      <c r="B885" s="267"/>
      <c r="C885" s="7"/>
      <c r="D885" s="7"/>
    </row>
    <row r="886" spans="1:4" x14ac:dyDescent="0.25">
      <c r="A886" s="267" t="s">
        <v>1091</v>
      </c>
      <c r="B886" s="267"/>
      <c r="C886" s="7"/>
      <c r="D886" s="7"/>
    </row>
    <row r="887" spans="1:4" x14ac:dyDescent="0.25">
      <c r="A887" s="267" t="s">
        <v>1092</v>
      </c>
      <c r="B887" s="267"/>
      <c r="C887" s="7"/>
      <c r="D887" s="7"/>
    </row>
    <row r="888" spans="1:4" x14ac:dyDescent="0.25">
      <c r="A888" s="267" t="s">
        <v>1049</v>
      </c>
      <c r="B888" s="267"/>
      <c r="C888" s="7"/>
      <c r="D888" s="7"/>
    </row>
    <row r="889" spans="1:4" x14ac:dyDescent="0.25">
      <c r="A889" s="267" t="s">
        <v>1093</v>
      </c>
      <c r="B889" s="267"/>
      <c r="C889" s="7"/>
      <c r="D889" s="7"/>
    </row>
    <row r="890" spans="1:4" x14ac:dyDescent="0.25">
      <c r="A890" s="74" t="s">
        <v>1094</v>
      </c>
    </row>
    <row r="891" spans="1:4" x14ac:dyDescent="0.25">
      <c r="A891" s="74" t="s">
        <v>59</v>
      </c>
    </row>
    <row r="892" spans="1:4" x14ac:dyDescent="0.25">
      <c r="A892" s="74" t="s">
        <v>1081</v>
      </c>
    </row>
    <row r="893" spans="1:4" x14ac:dyDescent="0.25">
      <c r="A893" s="74" t="s">
        <v>1082</v>
      </c>
    </row>
    <row r="896" spans="1:4" x14ac:dyDescent="0.25">
      <c r="A896" s="267" t="s">
        <v>1083</v>
      </c>
    </row>
    <row r="897" spans="1:6" x14ac:dyDescent="0.25">
      <c r="A897" s="267" t="s">
        <v>1084</v>
      </c>
    </row>
    <row r="898" spans="1:6" x14ac:dyDescent="0.25">
      <c r="A898" s="267" t="s">
        <v>1085</v>
      </c>
    </row>
    <row r="899" spans="1:6" x14ac:dyDescent="0.25">
      <c r="A899" s="267" t="s">
        <v>1086</v>
      </c>
    </row>
    <row r="900" spans="1:6" x14ac:dyDescent="0.25">
      <c r="A900" s="267"/>
    </row>
    <row r="901" spans="1:6" x14ac:dyDescent="0.25">
      <c r="A901" s="267"/>
    </row>
    <row r="902" spans="1:6" x14ac:dyDescent="0.25">
      <c r="A902" s="267"/>
    </row>
    <row r="903" spans="1:6" x14ac:dyDescent="0.25">
      <c r="A903" s="267">
        <v>2017</v>
      </c>
    </row>
    <row r="904" spans="1:6" x14ac:dyDescent="0.25">
      <c r="A904" s="267">
        <v>2018</v>
      </c>
    </row>
    <row r="905" spans="1:6" x14ac:dyDescent="0.25">
      <c r="A905" s="267">
        <v>2019</v>
      </c>
    </row>
    <row r="906" spans="1:6" s="222" customFormat="1" x14ac:dyDescent="0.25">
      <c r="A906" s="74">
        <v>2020</v>
      </c>
      <c r="B906" s="74"/>
      <c r="C906" s="5"/>
      <c r="D906" s="5"/>
      <c r="E906" s="5"/>
      <c r="F906" s="74"/>
    </row>
    <row r="907" spans="1:6" s="222" customFormat="1" x14ac:dyDescent="0.25">
      <c r="A907" s="74">
        <v>2021</v>
      </c>
      <c r="B907" s="74"/>
      <c r="C907" s="5"/>
      <c r="D907" s="5"/>
      <c r="E907" s="5"/>
      <c r="F907" s="74"/>
    </row>
    <row r="908" spans="1:6" x14ac:dyDescent="0.25">
      <c r="A908" s="128"/>
    </row>
  </sheetData>
  <mergeCells count="38">
    <mergeCell ref="A836:C836"/>
    <mergeCell ref="A848:A849"/>
    <mergeCell ref="A850:A851"/>
    <mergeCell ref="A838:A839"/>
    <mergeCell ref="A840:A844"/>
    <mergeCell ref="A845:A847"/>
    <mergeCell ref="A796:A798"/>
    <mergeCell ref="A253:C253"/>
    <mergeCell ref="A757:A759"/>
    <mergeCell ref="A777:A778"/>
    <mergeCell ref="A779:A781"/>
    <mergeCell ref="A718:A720"/>
    <mergeCell ref="A724:A725"/>
    <mergeCell ref="A726:A728"/>
    <mergeCell ref="A671:A672"/>
    <mergeCell ref="A674:A678"/>
    <mergeCell ref="A679:A681"/>
    <mergeCell ref="A617:A618"/>
    <mergeCell ref="A623:A625"/>
    <mergeCell ref="A640:A643"/>
    <mergeCell ref="A565:A566"/>
    <mergeCell ref="A568:A570"/>
    <mergeCell ref="A600:A603"/>
    <mergeCell ref="A524:A525"/>
    <mergeCell ref="A562:A564"/>
    <mergeCell ref="A460:A461"/>
    <mergeCell ref="A485:A487"/>
    <mergeCell ref="A510:A512"/>
    <mergeCell ref="A458:A459"/>
    <mergeCell ref="A352:A353"/>
    <mergeCell ref="A369:A371"/>
    <mergeCell ref="A405:A406"/>
    <mergeCell ref="A513:A516"/>
    <mergeCell ref="A255:A257"/>
    <mergeCell ref="A300:A301"/>
    <mergeCell ref="A330:A332"/>
    <mergeCell ref="A408:A409"/>
    <mergeCell ref="A446:A448"/>
  </mergeCells>
  <hyperlinks>
    <hyperlink ref="B137" r:id="rId1" location="'Hoja1 (2)'!INFORMACIÓN ACADÉMICO-ADMINISTRATIVA DEL PROYECTO" display="F:\VICINVEST\FORMATOS\Formatos presentación de propuestas\Formatos 2014 (Junio 2014)\areas tematicas.xlsx - 'Hoja1 (2)'!INFORMACIÓN ACADÉMICO-ADMINISTRATIVA DEL PROYECTO" xr:uid="{00000000-0004-0000-0700-000000000000}"/>
    <hyperlink ref="B221" r:id="rId2" location="'Hoja1 (2)'!INFORMACIÓN ACADÉMICO-ADMINISTRATIVA DEL PROYECTO" display="F:\VICINVEST\FORMATOS\Formatos presentación de propuestas\Formatos 2014 (Junio 2014)\areas tematicas.xlsx - 'Hoja1 (2)'!INFORMACIÓN ACADÉMICO-ADMINISTRATIVA DEL PROYECTO" xr:uid="{00000000-0004-0000-0700-000001000000}"/>
    <hyperlink ref="D1" location="'1. Presupuesto General'!A18" display="Volver" xr:uid="{00000000-0004-0000-0700-000002000000}"/>
    <hyperlink ref="D26" location="'1. Presupuesto General'!A18" display="Volver" xr:uid="{00000000-0004-0000-0700-000003000000}"/>
    <hyperlink ref="D42" location="'1. Presupuesto General'!A18" display="Volver" xr:uid="{00000000-0004-0000-0700-000004000000}"/>
    <hyperlink ref="D52" location="'1. Presupuesto General'!A18" display="Volver" xr:uid="{00000000-0004-0000-0700-000005000000}"/>
    <hyperlink ref="D74" location="'1. Presupuesto General'!A18" display="Volver" xr:uid="{00000000-0004-0000-0700-000006000000}"/>
    <hyperlink ref="D87" location="'1. Presupuesto General'!A18" display="Volver" xr:uid="{00000000-0004-0000-0700-000007000000}"/>
    <hyperlink ref="D19" location="'1. Presupuesto General'!A18" display="Volver" xr:uid="{00000000-0004-0000-0700-000008000000}"/>
    <hyperlink ref="D8" location="'1. Presupuesto General'!A18" display="Volver" xr:uid="{00000000-0004-0000-0700-000009000000}"/>
    <hyperlink ref="D97" location="'1. Presupuesto General'!A18" display="Volver" xr:uid="{00000000-0004-0000-0700-00000A000000}"/>
    <hyperlink ref="D112" location="'1. Presupuesto General'!A18" display="Volver" xr:uid="{00000000-0004-0000-0700-00000B000000}"/>
    <hyperlink ref="D142" location="'1. Presupuesto General'!A18" display="Volver" xr:uid="{00000000-0004-0000-0700-00000C000000}"/>
    <hyperlink ref="D154" location="'1. Presupuesto General'!A18" display="Volver" xr:uid="{00000000-0004-0000-0700-00000D000000}"/>
    <hyperlink ref="D167" location="'1. Presupuesto General'!A18" display="Volver" xr:uid="{00000000-0004-0000-0700-00000E000000}"/>
    <hyperlink ref="D179" location="'1. Presupuesto General'!A18" display="Volver" xr:uid="{00000000-0004-0000-0700-00000F000000}"/>
    <hyperlink ref="D191" location="'1. Presupuesto General'!A18" display="Volver" xr:uid="{00000000-0004-0000-0700-000010000000}"/>
    <hyperlink ref="D206" location="'1. Presupuesto General'!A18" display="Volver" xr:uid="{00000000-0004-0000-0700-000011000000}"/>
    <hyperlink ref="D220" location="'1. Presupuesto General'!A18" display="Volver" xr:uid="{00000000-0004-0000-0700-000012000000}"/>
    <hyperlink ref="D237" location="'1. Presupuesto General'!A18" display="Volver" xr:uid="{00000000-0004-0000-0700-000013000000}"/>
    <hyperlink ref="D250" location="'1. Presupuesto General'!A18" display="Volver" xr:uid="{00000000-0004-0000-0700-000014000000}"/>
    <hyperlink ref="D255" location="'1. Presupuesto General'!A18" display="Volver" xr:uid="{00000000-0004-0000-0700-000015000000}"/>
    <hyperlink ref="D293" location="'1. Presupuesto General'!A18" display="Volver" xr:uid="{00000000-0004-0000-0700-000016000000}"/>
    <hyperlink ref="D384" location="'1. Presupuesto General'!A18" display="Volver" xr:uid="{00000000-0004-0000-0700-000017000000}"/>
    <hyperlink ref="D408" location="'1. Presupuesto General'!A18" display="Volver" xr:uid="{00000000-0004-0000-0700-000018000000}"/>
    <hyperlink ref="D361" location="'1. Presupuesto General'!A18" display="Volver" xr:uid="{00000000-0004-0000-0700-000019000000}"/>
    <hyperlink ref="D330" location="'1. Presupuesto General'!A18" display="Volver" xr:uid="{00000000-0004-0000-0700-00001A000000}"/>
    <hyperlink ref="D307" location="'1. Presupuesto General'!A18" display="Volver" xr:uid="{00000000-0004-0000-0700-00001B000000}"/>
    <hyperlink ref="D280" location="'1. Presupuesto General'!A18" display="Volver" xr:uid="{00000000-0004-0000-0700-00001C000000}"/>
    <hyperlink ref="D424" location="'1. Presupuesto General'!A18" display="Volver" xr:uid="{00000000-0004-0000-0700-00001D000000}"/>
    <hyperlink ref="D447" location="'1. Presupuesto General'!A18" display="Volver" xr:uid="{00000000-0004-0000-0700-00001E000000}"/>
    <hyperlink ref="D469" location="'1. Presupuesto General'!A18" display="Volver" xr:uid="{00000000-0004-0000-0700-00001F000000}"/>
    <hyperlink ref="D493" location="'1. Presupuesto General'!A18" display="Volver" xr:uid="{00000000-0004-0000-0700-000020000000}"/>
    <hyperlink ref="D513" location="'1. Presupuesto General'!A18" display="Volver" xr:uid="{00000000-0004-0000-0700-000021000000}"/>
    <hyperlink ref="D524" location="'1. Presupuesto General'!A18" display="Volver" xr:uid="{00000000-0004-0000-0700-000022000000}"/>
    <hyperlink ref="D544" location="'1. Presupuesto General'!A18" display="Volver" xr:uid="{00000000-0004-0000-0700-000023000000}"/>
    <hyperlink ref="D569" location="'1. Presupuesto General'!A18" display="Volver" xr:uid="{00000000-0004-0000-0700-000024000000}"/>
    <hyperlink ref="D589" location="'1. Presupuesto General'!A18" display="Volver" xr:uid="{00000000-0004-0000-0700-000025000000}"/>
    <hyperlink ref="D627" location="'1. Presupuesto General'!A18" display="Volver" xr:uid="{00000000-0004-0000-0700-000026000000}"/>
    <hyperlink ref="D648" location="'1. Presupuesto General'!A18" display="Volver" xr:uid="{00000000-0004-0000-0700-000027000000}"/>
    <hyperlink ref="D670" location="'1. Presupuesto General'!A18" display="Volver" xr:uid="{00000000-0004-0000-0700-000028000000}"/>
    <hyperlink ref="D698" location="'1. Presupuesto General'!A18" display="Volver" xr:uid="{00000000-0004-0000-0700-000029000000}"/>
    <hyperlink ref="D712" location="'1. Presupuesto General'!A18" display="Volver" xr:uid="{00000000-0004-0000-0700-00002A000000}"/>
    <hyperlink ref="D739" location="'1. Presupuesto General'!A18" display="Volver" xr:uid="{00000000-0004-0000-0700-00002B000000}"/>
    <hyperlink ref="D757" location="'1. Presupuesto General'!A18" display="Volver" xr:uid="{00000000-0004-0000-0700-00002C000000}"/>
    <hyperlink ref="D778" location="'1. Presupuesto General'!A18" display="Volver" xr:uid="{00000000-0004-0000-0700-00002D000000}"/>
    <hyperlink ref="D804" location="'1. Presupuesto General'!A18" display="Volver" xr:uid="{00000000-0004-0000-0700-00002E000000}"/>
    <hyperlink ref="D820" location="'1. Presupuesto General'!A18" display="Volver" xr:uid="{00000000-0004-0000-0700-00002F000000}"/>
    <hyperlink ref="D838" location="'1. Presupuesto General'!A18" display="Volver" xr:uid="{00000000-0004-0000-0700-000030000000}"/>
    <hyperlink ref="D845" location="'1. Presupuesto General'!A18" display="Volver" xr:uid="{00000000-0004-0000-0700-000031000000}"/>
  </hyperlinks>
  <pageMargins left="0.7" right="0.7" top="0.75" bottom="0.75" header="0.3" footer="0.3"/>
  <pageSetup orientation="portrait" horizontalDpi="4294967295" verticalDpi="4294967295"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24">
    <tabColor theme="2" tint="-0.249977111117893"/>
  </sheetPr>
  <dimension ref="B2:H68"/>
  <sheetViews>
    <sheetView showGridLines="0" workbookViewId="0">
      <selection activeCell="C37" sqref="C37"/>
    </sheetView>
  </sheetViews>
  <sheetFormatPr baseColWidth="10" defaultColWidth="11.44140625" defaultRowHeight="13.2" x14ac:dyDescent="0.25"/>
  <cols>
    <col min="1" max="1" width="6.109375" style="39" customWidth="1"/>
    <col min="2" max="2" width="32.6640625" style="39" customWidth="1"/>
    <col min="3" max="3" width="16.109375" style="39" customWidth="1"/>
    <col min="4" max="4" width="12.5546875" style="39" customWidth="1"/>
    <col min="5" max="5" width="12.44140625" style="39" customWidth="1"/>
    <col min="6" max="6" width="16" style="39" customWidth="1"/>
    <col min="7" max="7" width="11.44140625" style="39"/>
    <col min="8" max="8" width="13.109375" style="39" customWidth="1"/>
    <col min="9" max="16384" width="11.44140625" style="39"/>
  </cols>
  <sheetData>
    <row r="2" spans="2:7" x14ac:dyDescent="0.25">
      <c r="B2" s="228" t="s">
        <v>41</v>
      </c>
      <c r="C2" s="856">
        <f>+'1. Presupuesto General'!B12</f>
        <v>0</v>
      </c>
      <c r="D2" s="856"/>
      <c r="E2" s="856"/>
      <c r="F2" s="856"/>
      <c r="G2" s="40"/>
    </row>
    <row r="3" spans="2:7" ht="13.8" x14ac:dyDescent="0.25">
      <c r="B3" s="229" t="s">
        <v>4</v>
      </c>
      <c r="C3" s="230" t="s">
        <v>44</v>
      </c>
      <c r="D3" s="850" t="s">
        <v>6</v>
      </c>
      <c r="E3" s="850"/>
      <c r="F3" s="850"/>
      <c r="G3" s="41"/>
    </row>
    <row r="4" spans="2:7" ht="13.8" x14ac:dyDescent="0.25">
      <c r="B4" s="231" t="s">
        <v>7</v>
      </c>
      <c r="C4" s="43">
        <f>+'1. Presupuesto General'!C49</f>
        <v>0</v>
      </c>
      <c r="D4" s="857" t="s">
        <v>85</v>
      </c>
      <c r="E4" s="857"/>
      <c r="F4" s="857"/>
    </row>
    <row r="5" spans="2:7" ht="13.5" customHeight="1" x14ac:dyDescent="0.25">
      <c r="B5" s="232" t="s">
        <v>81</v>
      </c>
      <c r="C5" s="43">
        <f>SUM(C4:C4)</f>
        <v>0</v>
      </c>
      <c r="D5" s="858"/>
      <c r="E5" s="858"/>
      <c r="F5" s="858"/>
    </row>
    <row r="6" spans="2:7" ht="12.75" customHeight="1" x14ac:dyDescent="0.25">
      <c r="B6" s="231" t="s">
        <v>43</v>
      </c>
      <c r="C6" s="43">
        <f>+'1. Presupuesto General'!C50</f>
        <v>0</v>
      </c>
      <c r="D6" s="857"/>
      <c r="E6" s="857"/>
      <c r="F6" s="857"/>
    </row>
    <row r="7" spans="2:7" ht="27.75" customHeight="1" x14ac:dyDescent="0.25">
      <c r="B7" s="231" t="s">
        <v>86</v>
      </c>
      <c r="C7" s="67">
        <f>+'1. Presupuesto General'!C51</f>
        <v>0</v>
      </c>
      <c r="D7" s="857" t="s">
        <v>1095</v>
      </c>
      <c r="E7" s="857"/>
      <c r="F7" s="857"/>
    </row>
    <row r="8" spans="2:7" ht="13.8" x14ac:dyDescent="0.25">
      <c r="B8" s="232" t="s">
        <v>82</v>
      </c>
      <c r="C8" s="43">
        <f>+C7+C6+C4</f>
        <v>0</v>
      </c>
      <c r="D8" s="857"/>
      <c r="E8" s="857"/>
      <c r="F8" s="857"/>
    </row>
    <row r="9" spans="2:7" ht="13.5" customHeight="1" x14ac:dyDescent="0.25">
      <c r="B9" s="232" t="s">
        <v>69</v>
      </c>
      <c r="C9" s="43">
        <f>+'1. Presupuesto General'!C48-Resumen!C8</f>
        <v>0</v>
      </c>
      <c r="D9" s="857"/>
      <c r="E9" s="857"/>
      <c r="F9" s="857"/>
    </row>
    <row r="10" spans="2:7" ht="13.8" x14ac:dyDescent="0.25">
      <c r="B10" s="232" t="s">
        <v>66</v>
      </c>
      <c r="C10" s="233">
        <f>+'1. Presupuesto General'!C48</f>
        <v>0</v>
      </c>
      <c r="D10" s="859"/>
      <c r="E10" s="859"/>
      <c r="F10" s="859"/>
    </row>
    <row r="11" spans="2:7" ht="13.8" x14ac:dyDescent="0.25">
      <c r="B11" s="232" t="s">
        <v>61</v>
      </c>
      <c r="C11" s="233">
        <f>+'1. Presupuesto General'!C74</f>
        <v>0</v>
      </c>
      <c r="D11" s="860" t="e">
        <f>C11/C10</f>
        <v>#DIV/0!</v>
      </c>
      <c r="E11" s="860"/>
      <c r="F11" s="860"/>
    </row>
    <row r="12" spans="2:7" ht="13.5" customHeight="1" x14ac:dyDescent="0.25">
      <c r="B12" s="229" t="s">
        <v>87</v>
      </c>
      <c r="C12" s="236">
        <f>+'1. Presupuesto General'!C78</f>
        <v>0</v>
      </c>
      <c r="D12" s="861" t="e">
        <f>C12/C14</f>
        <v>#DIV/0!</v>
      </c>
      <c r="E12" s="861"/>
      <c r="F12" s="861"/>
    </row>
    <row r="13" spans="2:7" ht="13.8" x14ac:dyDescent="0.3">
      <c r="B13" s="238" t="s">
        <v>88</v>
      </c>
      <c r="C13" s="236">
        <f>+'1. Presupuesto General'!C85</f>
        <v>0</v>
      </c>
      <c r="D13" s="860" t="e">
        <f>C13/C14</f>
        <v>#DIV/0!</v>
      </c>
      <c r="E13" s="860"/>
      <c r="F13" s="860"/>
      <c r="G13" s="44"/>
    </row>
    <row r="14" spans="2:7" ht="13.5" customHeight="1" x14ac:dyDescent="0.25">
      <c r="B14" s="229" t="s">
        <v>3</v>
      </c>
      <c r="C14" s="236">
        <f>+C10+C11+C12+C13</f>
        <v>0</v>
      </c>
      <c r="D14" s="862"/>
      <c r="E14" s="862"/>
      <c r="F14" s="862"/>
      <c r="G14" s="42"/>
    </row>
    <row r="15" spans="2:7" s="40" customFormat="1" ht="13.8" x14ac:dyDescent="0.25">
      <c r="B15" s="850" t="s">
        <v>24</v>
      </c>
      <c r="C15" s="850"/>
      <c r="D15" s="850"/>
      <c r="E15" s="850"/>
      <c r="F15" s="850"/>
    </row>
    <row r="16" spans="2:7" x14ac:dyDescent="0.25">
      <c r="B16" s="850" t="s">
        <v>25</v>
      </c>
      <c r="C16" s="850" t="s">
        <v>83</v>
      </c>
      <c r="D16" s="850" t="s">
        <v>96</v>
      </c>
      <c r="E16" s="850" t="s">
        <v>26</v>
      </c>
      <c r="F16" s="850" t="s">
        <v>27</v>
      </c>
    </row>
    <row r="17" spans="2:6" ht="12.75" customHeight="1" x14ac:dyDescent="0.25">
      <c r="B17" s="850"/>
      <c r="C17" s="850"/>
      <c r="D17" s="850"/>
      <c r="E17" s="850"/>
      <c r="F17" s="850"/>
    </row>
    <row r="18" spans="2:6" ht="13.8" x14ac:dyDescent="0.25">
      <c r="B18" s="850" t="s">
        <v>28</v>
      </c>
      <c r="C18" s="850"/>
      <c r="D18" s="850"/>
      <c r="E18" s="850"/>
      <c r="F18" s="850"/>
    </row>
    <row r="19" spans="2:6" ht="13.5" customHeight="1" x14ac:dyDescent="0.25">
      <c r="B19" s="239">
        <f>+'2. Presupuesto Detallado'!B6</f>
        <v>0</v>
      </c>
      <c r="C19" s="240">
        <f>+'2. Presupuesto Detallado'!F6</f>
        <v>0</v>
      </c>
      <c r="D19" s="241">
        <f>+'2. Presupuesto Detallado'!G6</f>
        <v>0</v>
      </c>
      <c r="E19" s="242">
        <f>+'2. Presupuesto Detallado'!H6</f>
        <v>0</v>
      </c>
      <c r="F19" s="483">
        <f>+'2. Presupuesto Detallado'!I6</f>
        <v>0</v>
      </c>
    </row>
    <row r="20" spans="2:6" ht="13.5" customHeight="1" x14ac:dyDescent="0.25">
      <c r="B20" s="239">
        <f>+'2. Presupuesto Detallado'!B7</f>
        <v>0</v>
      </c>
      <c r="C20" s="240">
        <f>+'2. Presupuesto Detallado'!F7</f>
        <v>0</v>
      </c>
      <c r="D20" s="241">
        <f>+'2. Presupuesto Detallado'!G7</f>
        <v>0</v>
      </c>
      <c r="E20" s="483">
        <f>+'2. Presupuesto Detallado'!H7</f>
        <v>0</v>
      </c>
      <c r="F20" s="483">
        <f>+'2. Presupuesto Detallado'!I7</f>
        <v>0</v>
      </c>
    </row>
    <row r="21" spans="2:6" ht="13.5" customHeight="1" x14ac:dyDescent="0.25">
      <c r="B21" s="239">
        <f>+'2. Presupuesto Detallado'!B8</f>
        <v>0</v>
      </c>
      <c r="C21" s="240">
        <f>+'2. Presupuesto Detallado'!F8</f>
        <v>0</v>
      </c>
      <c r="D21" s="241">
        <f>+'2. Presupuesto Detallado'!G8</f>
        <v>0</v>
      </c>
      <c r="E21" s="483">
        <f>+'2. Presupuesto Detallado'!H8</f>
        <v>0</v>
      </c>
      <c r="F21" s="483">
        <f>+'2. Presupuesto Detallado'!I8</f>
        <v>0</v>
      </c>
    </row>
    <row r="22" spans="2:6" ht="13.5" customHeight="1" x14ac:dyDescent="0.25">
      <c r="B22" s="239">
        <f>+'2. Presupuesto Detallado'!B9</f>
        <v>0</v>
      </c>
      <c r="C22" s="240">
        <f>+'2. Presupuesto Detallado'!F9</f>
        <v>0</v>
      </c>
      <c r="D22" s="241">
        <f>+'2. Presupuesto Detallado'!G9</f>
        <v>0</v>
      </c>
      <c r="E22" s="483">
        <f>+'2. Presupuesto Detallado'!H9</f>
        <v>0</v>
      </c>
      <c r="F22" s="483">
        <f>+'2. Presupuesto Detallado'!I9</f>
        <v>0</v>
      </c>
    </row>
    <row r="23" spans="2:6" ht="13.5" customHeight="1" x14ac:dyDescent="0.25">
      <c r="B23" s="850" t="s">
        <v>29</v>
      </c>
      <c r="C23" s="850"/>
      <c r="D23" s="850"/>
      <c r="E23" s="850"/>
      <c r="F23" s="850"/>
    </row>
    <row r="24" spans="2:6" ht="13.5" customHeight="1" x14ac:dyDescent="0.25">
      <c r="B24" s="239">
        <f>+'2. Presupuesto Detallado'!B17</f>
        <v>0</v>
      </c>
      <c r="C24" s="240">
        <f>+'2. Presupuesto Detallado'!F17</f>
        <v>0</v>
      </c>
      <c r="D24" s="241">
        <f>+'2. Presupuesto Detallado'!G17</f>
        <v>0</v>
      </c>
      <c r="E24" s="242">
        <f>+'2. Presupuesto Detallado'!H17</f>
        <v>0</v>
      </c>
      <c r="F24" s="242">
        <f>+'2. Presupuesto Detallado'!I17</f>
        <v>0</v>
      </c>
    </row>
    <row r="25" spans="2:6" ht="13.5" customHeight="1" x14ac:dyDescent="0.25">
      <c r="B25" s="239">
        <f>+'2. Presupuesto Detallado'!B18</f>
        <v>0</v>
      </c>
      <c r="C25" s="240">
        <f>+'2. Presupuesto Detallado'!F18</f>
        <v>0</v>
      </c>
      <c r="D25" s="241">
        <f>+'2. Presupuesto Detallado'!G18</f>
        <v>0</v>
      </c>
      <c r="E25" s="484">
        <f>+'2. Presupuesto Detallado'!H18</f>
        <v>0</v>
      </c>
      <c r="F25" s="484">
        <f>+'2. Presupuesto Detallado'!I18</f>
        <v>0</v>
      </c>
    </row>
    <row r="26" spans="2:6" ht="13.5" customHeight="1" x14ac:dyDescent="0.25">
      <c r="B26" s="239">
        <f>+'2. Presupuesto Detallado'!B19</f>
        <v>0</v>
      </c>
      <c r="C26" s="240">
        <f>+'2. Presupuesto Detallado'!F19</f>
        <v>0</v>
      </c>
      <c r="D26" s="241">
        <f>+'2. Presupuesto Detallado'!G19</f>
        <v>0</v>
      </c>
      <c r="E26" s="484">
        <f>+'2. Presupuesto Detallado'!H19</f>
        <v>0</v>
      </c>
      <c r="F26" s="484">
        <f>+'2. Presupuesto Detallado'!I19</f>
        <v>0</v>
      </c>
    </row>
    <row r="27" spans="2:6" ht="13.5" customHeight="1" x14ac:dyDescent="0.25">
      <c r="B27" s="239">
        <f>+'2. Presupuesto Detallado'!B20</f>
        <v>0</v>
      </c>
      <c r="C27" s="240">
        <f>+'2. Presupuesto Detallado'!F20</f>
        <v>0</v>
      </c>
      <c r="D27" s="241">
        <f>+'2. Presupuesto Detallado'!G20</f>
        <v>0</v>
      </c>
      <c r="E27" s="484">
        <f>+'2. Presupuesto Detallado'!H20</f>
        <v>0</v>
      </c>
      <c r="F27" s="484">
        <f>+'2. Presupuesto Detallado'!I20</f>
        <v>0</v>
      </c>
    </row>
    <row r="28" spans="2:6" ht="13.5" customHeight="1" x14ac:dyDescent="0.25">
      <c r="B28" s="239">
        <f>+'2. Presupuesto Detallado'!B21</f>
        <v>0</v>
      </c>
      <c r="C28" s="240">
        <f>+'2. Presupuesto Detallado'!F21</f>
        <v>0</v>
      </c>
      <c r="D28" s="241">
        <f>+'2. Presupuesto Detallado'!G21</f>
        <v>0</v>
      </c>
      <c r="E28" s="484">
        <f>+'2. Presupuesto Detallado'!H21</f>
        <v>0</v>
      </c>
      <c r="F28" s="484">
        <f>+'2. Presupuesto Detallado'!I21</f>
        <v>0</v>
      </c>
    </row>
    <row r="29" spans="2:6" ht="13.5" customHeight="1" x14ac:dyDescent="0.25">
      <c r="B29" s="239">
        <f>+'2. Presupuesto Detallado'!B22</f>
        <v>0</v>
      </c>
      <c r="C29" s="240">
        <f>+'2. Presupuesto Detallado'!F22</f>
        <v>0</v>
      </c>
      <c r="D29" s="241">
        <f>+'2. Presupuesto Detallado'!G22</f>
        <v>0</v>
      </c>
      <c r="E29" s="484">
        <f>+'2. Presupuesto Detallado'!H22</f>
        <v>0</v>
      </c>
      <c r="F29" s="484">
        <f>+'2. Presupuesto Detallado'!I22</f>
        <v>0</v>
      </c>
    </row>
    <row r="30" spans="2:6" ht="13.5" customHeight="1" x14ac:dyDescent="0.25">
      <c r="B30" s="239">
        <f>+'2. Presupuesto Detallado'!B23</f>
        <v>0</v>
      </c>
      <c r="C30" s="240">
        <f>+'2. Presupuesto Detallado'!F23</f>
        <v>0</v>
      </c>
      <c r="D30" s="241">
        <f>+'2. Presupuesto Detallado'!G23</f>
        <v>0</v>
      </c>
      <c r="E30" s="484">
        <f>+'2. Presupuesto Detallado'!H23</f>
        <v>0</v>
      </c>
      <c r="F30" s="484">
        <f>+'2. Presupuesto Detallado'!I23</f>
        <v>0</v>
      </c>
    </row>
    <row r="31" spans="2:6" ht="13.5" customHeight="1" x14ac:dyDescent="0.25">
      <c r="B31" s="239">
        <f>+'2. Presupuesto Detallado'!B24</f>
        <v>0</v>
      </c>
      <c r="C31" s="240">
        <f>+'2. Presupuesto Detallado'!F24</f>
        <v>0</v>
      </c>
      <c r="D31" s="241">
        <f>+'2. Presupuesto Detallado'!G24</f>
        <v>0</v>
      </c>
      <c r="E31" s="484">
        <f>+'2. Presupuesto Detallado'!H24</f>
        <v>0</v>
      </c>
      <c r="F31" s="484">
        <f>+'2. Presupuesto Detallado'!I24</f>
        <v>0</v>
      </c>
    </row>
    <row r="32" spans="2:6" ht="13.5" customHeight="1" x14ac:dyDescent="0.25">
      <c r="B32" s="239">
        <f>+'2. Presupuesto Detallado'!B25</f>
        <v>0</v>
      </c>
      <c r="C32" s="240">
        <f>+'2. Presupuesto Detallado'!F25</f>
        <v>0</v>
      </c>
      <c r="D32" s="241">
        <f>+'2. Presupuesto Detallado'!G25</f>
        <v>0</v>
      </c>
      <c r="E32" s="484">
        <f>+'2. Presupuesto Detallado'!H25</f>
        <v>0</v>
      </c>
      <c r="F32" s="484">
        <f>+'2. Presupuesto Detallado'!I25</f>
        <v>0</v>
      </c>
    </row>
    <row r="33" spans="2:8" ht="13.5" customHeight="1" x14ac:dyDescent="0.25"/>
    <row r="34" spans="2:8" ht="13.5" customHeight="1" x14ac:dyDescent="0.25"/>
    <row r="36" spans="2:8" x14ac:dyDescent="0.25">
      <c r="B36" s="228" t="s">
        <v>41</v>
      </c>
      <c r="C36" s="856">
        <f>+'1. Presupuesto General'!B12</f>
        <v>0</v>
      </c>
      <c r="D36" s="856"/>
      <c r="E36" s="856"/>
      <c r="F36" s="856"/>
      <c r="G36" s="856"/>
      <c r="H36" s="856"/>
    </row>
    <row r="37" spans="2:8" ht="13.8" x14ac:dyDescent="0.25">
      <c r="B37" s="229" t="s">
        <v>4</v>
      </c>
      <c r="C37" s="230" t="s">
        <v>44</v>
      </c>
      <c r="D37" s="230" t="s">
        <v>6</v>
      </c>
      <c r="E37" s="230" t="s">
        <v>45</v>
      </c>
      <c r="F37" s="230" t="s">
        <v>6</v>
      </c>
      <c r="G37" s="850" t="s">
        <v>60</v>
      </c>
      <c r="H37" s="850"/>
    </row>
    <row r="38" spans="2:8" ht="13.8" x14ac:dyDescent="0.25">
      <c r="B38" s="231" t="s">
        <v>7</v>
      </c>
      <c r="C38" s="43">
        <f>+C4</f>
        <v>0</v>
      </c>
      <c r="D38" s="227"/>
      <c r="E38" s="43">
        <f>'3. Presupuesto de liquidación'!G73</f>
        <v>0</v>
      </c>
      <c r="F38" s="226"/>
      <c r="G38" s="851">
        <f t="shared" ref="G38:G44" si="0">C38-E38</f>
        <v>0</v>
      </c>
      <c r="H38" s="851"/>
    </row>
    <row r="39" spans="2:8" ht="13.8" x14ac:dyDescent="0.25">
      <c r="B39" s="232" t="s">
        <v>81</v>
      </c>
      <c r="C39" s="43">
        <f>SUM(C38:C38)</f>
        <v>0</v>
      </c>
      <c r="D39" s="227"/>
      <c r="E39" s="43">
        <f>SUM(E38:E38)</f>
        <v>0</v>
      </c>
      <c r="F39" s="227"/>
      <c r="G39" s="851">
        <f t="shared" si="0"/>
        <v>0</v>
      </c>
      <c r="H39" s="851"/>
    </row>
    <row r="40" spans="2:8" ht="13.8" x14ac:dyDescent="0.25">
      <c r="B40" s="231" t="s">
        <v>43</v>
      </c>
      <c r="C40" s="43">
        <f>+C6</f>
        <v>0</v>
      </c>
      <c r="D40" s="226"/>
      <c r="E40" s="43">
        <f>'3. Presupuesto de liquidación'!D17</f>
        <v>0</v>
      </c>
      <c r="F40" s="226"/>
      <c r="G40" s="851">
        <f t="shared" si="0"/>
        <v>0</v>
      </c>
      <c r="H40" s="851"/>
    </row>
    <row r="41" spans="2:8" ht="13.8" x14ac:dyDescent="0.25">
      <c r="B41" s="231" t="s">
        <v>86</v>
      </c>
      <c r="C41" s="43">
        <f>+C7</f>
        <v>0</v>
      </c>
      <c r="D41" s="227"/>
      <c r="E41" s="43">
        <f>+'3. Presupuesto de liquidación'!D18</f>
        <v>0</v>
      </c>
      <c r="F41" s="226"/>
      <c r="G41" s="851">
        <f t="shared" si="0"/>
        <v>0</v>
      </c>
      <c r="H41" s="851"/>
    </row>
    <row r="42" spans="2:8" ht="13.8" x14ac:dyDescent="0.25">
      <c r="B42" s="232" t="s">
        <v>82</v>
      </c>
      <c r="C42" s="43">
        <f>+C39+C40+C41</f>
        <v>0</v>
      </c>
      <c r="D42" s="226"/>
      <c r="E42" s="43">
        <f>+E41+E40+E39</f>
        <v>0</v>
      </c>
      <c r="F42" s="226"/>
      <c r="G42" s="851">
        <f t="shared" si="0"/>
        <v>0</v>
      </c>
      <c r="H42" s="851"/>
    </row>
    <row r="43" spans="2:8" ht="13.8" x14ac:dyDescent="0.25">
      <c r="B43" s="232" t="s">
        <v>69</v>
      </c>
      <c r="C43" s="43">
        <f>+C9</f>
        <v>0</v>
      </c>
      <c r="D43" s="226"/>
      <c r="E43" s="43">
        <f>+'3. Presupuesto de liquidación'!D15-Resumen!E42</f>
        <v>0</v>
      </c>
      <c r="F43" s="226"/>
      <c r="G43" s="851">
        <f t="shared" si="0"/>
        <v>0</v>
      </c>
      <c r="H43" s="851"/>
    </row>
    <row r="44" spans="2:8" ht="13.8" x14ac:dyDescent="0.25">
      <c r="B44" s="232" t="s">
        <v>66</v>
      </c>
      <c r="C44" s="233">
        <f>+C42+C43</f>
        <v>0</v>
      </c>
      <c r="D44" s="234"/>
      <c r="E44" s="233">
        <f>'3. Presupuesto de liquidación'!D15</f>
        <v>0</v>
      </c>
      <c r="F44" s="234"/>
      <c r="G44" s="851">
        <f t="shared" si="0"/>
        <v>0</v>
      </c>
      <c r="H44" s="851"/>
    </row>
    <row r="45" spans="2:8" ht="13.8" x14ac:dyDescent="0.25">
      <c r="B45" s="232" t="s">
        <v>61</v>
      </c>
      <c r="C45" s="233">
        <f>+C11</f>
        <v>0</v>
      </c>
      <c r="D45" s="45" t="e">
        <f>C45/C44</f>
        <v>#DIV/0!</v>
      </c>
      <c r="E45" s="233">
        <f>'3. Presupuesto de liquidación'!D41</f>
        <v>0</v>
      </c>
      <c r="F45" s="45" t="e">
        <f>E45/E44</f>
        <v>#DIV/0!</v>
      </c>
      <c r="G45" s="852"/>
      <c r="H45" s="853"/>
    </row>
    <row r="46" spans="2:8" ht="13.8" x14ac:dyDescent="0.25">
      <c r="B46" s="229" t="s">
        <v>87</v>
      </c>
      <c r="C46" s="236">
        <f>+C12</f>
        <v>0</v>
      </c>
      <c r="D46" s="237" t="e">
        <f>C46/C48</f>
        <v>#DIV/0!</v>
      </c>
      <c r="E46" s="233">
        <f>'3. Presupuesto de liquidación'!D45</f>
        <v>0</v>
      </c>
      <c r="F46" s="45" t="e">
        <f>E46/E48</f>
        <v>#DIV/0!</v>
      </c>
      <c r="G46" s="854"/>
      <c r="H46" s="855"/>
    </row>
    <row r="47" spans="2:8" ht="13.8" x14ac:dyDescent="0.25">
      <c r="B47" s="238" t="s">
        <v>88</v>
      </c>
      <c r="C47" s="236">
        <f>+C13</f>
        <v>0</v>
      </c>
      <c r="D47" s="45" t="e">
        <f>C47/C48</f>
        <v>#DIV/0!</v>
      </c>
      <c r="E47" s="233">
        <f>'3. Presupuesto de liquidación'!D52</f>
        <v>0</v>
      </c>
      <c r="F47" s="45" t="e">
        <f>E47/E48</f>
        <v>#DIV/0!</v>
      </c>
      <c r="G47" s="852"/>
      <c r="H47" s="853"/>
    </row>
    <row r="48" spans="2:8" ht="13.8" x14ac:dyDescent="0.25">
      <c r="B48" s="229" t="s">
        <v>3</v>
      </c>
      <c r="C48" s="236">
        <f>+C47+C46+C45+C44</f>
        <v>0</v>
      </c>
      <c r="D48" s="235"/>
      <c r="E48" s="233">
        <f>'3. Presupuesto de liquidación'!D14</f>
        <v>0</v>
      </c>
      <c r="F48" s="235"/>
      <c r="G48" s="852"/>
      <c r="H48" s="853"/>
    </row>
    <row r="49" spans="2:8" ht="13.8" x14ac:dyDescent="0.25">
      <c r="B49" s="850" t="s">
        <v>24</v>
      </c>
      <c r="C49" s="850"/>
      <c r="D49" s="850"/>
      <c r="E49" s="850"/>
      <c r="F49" s="850"/>
      <c r="G49" s="850"/>
      <c r="H49" s="850"/>
    </row>
    <row r="50" spans="2:8" ht="13.8" x14ac:dyDescent="0.25">
      <c r="B50" s="850" t="s">
        <v>25</v>
      </c>
      <c r="C50" s="850" t="s">
        <v>83</v>
      </c>
      <c r="D50" s="850"/>
      <c r="E50" s="850" t="s">
        <v>95</v>
      </c>
      <c r="F50" s="850"/>
      <c r="G50" s="850" t="s">
        <v>89</v>
      </c>
      <c r="H50" s="850" t="s">
        <v>90</v>
      </c>
    </row>
    <row r="51" spans="2:8" ht="13.8" x14ac:dyDescent="0.25">
      <c r="B51" s="850"/>
      <c r="C51" s="230" t="s">
        <v>91</v>
      </c>
      <c r="D51" s="230" t="s">
        <v>92</v>
      </c>
      <c r="E51" s="230" t="s">
        <v>91</v>
      </c>
      <c r="F51" s="230" t="s">
        <v>92</v>
      </c>
      <c r="G51" s="850"/>
      <c r="H51" s="850"/>
    </row>
    <row r="52" spans="2:8" ht="13.8" x14ac:dyDescent="0.25">
      <c r="B52" s="850" t="s">
        <v>28</v>
      </c>
      <c r="C52" s="850"/>
      <c r="D52" s="850"/>
      <c r="E52" s="850"/>
      <c r="F52" s="850"/>
      <c r="G52" s="850"/>
      <c r="H52" s="850"/>
    </row>
    <row r="53" spans="2:8" ht="13.8" x14ac:dyDescent="0.25">
      <c r="B53" s="239">
        <f>+'2. Presupuesto Detallado'!L6</f>
        <v>0</v>
      </c>
      <c r="C53" s="240">
        <f>+'2. Presupuesto Detallado'!F6</f>
        <v>0</v>
      </c>
      <c r="D53" s="240">
        <f>+'2. Presupuesto Detallado'!P6</f>
        <v>0</v>
      </c>
      <c r="E53" s="241">
        <f>+'2. Presupuesto Detallado'!G6</f>
        <v>0</v>
      </c>
      <c r="F53" s="241">
        <f>+'2. Presupuesto Detallado'!Q6</f>
        <v>0</v>
      </c>
      <c r="G53" s="242">
        <f>+'2. Presupuesto Detallado'!R6</f>
        <v>0</v>
      </c>
      <c r="H53" s="242">
        <f>+'2. Presupuesto Detallado'!S6</f>
        <v>0</v>
      </c>
    </row>
    <row r="54" spans="2:8" ht="13.8" x14ac:dyDescent="0.25">
      <c r="B54" s="239">
        <f>+'2. Presupuesto Detallado'!L7</f>
        <v>0</v>
      </c>
      <c r="C54" s="240">
        <f>+'2. Presupuesto Detallado'!F7</f>
        <v>0</v>
      </c>
      <c r="D54" s="240">
        <f>+'2. Presupuesto Detallado'!P7</f>
        <v>0</v>
      </c>
      <c r="E54" s="241">
        <f>+'2. Presupuesto Detallado'!G7</f>
        <v>0</v>
      </c>
      <c r="F54" s="241">
        <f>+'2. Presupuesto Detallado'!Q7</f>
        <v>0</v>
      </c>
      <c r="G54" s="484">
        <f>+'2. Presupuesto Detallado'!R7</f>
        <v>0</v>
      </c>
      <c r="H54" s="484">
        <f>+'2. Presupuesto Detallado'!S7</f>
        <v>0</v>
      </c>
    </row>
    <row r="55" spans="2:8" ht="13.8" x14ac:dyDescent="0.25">
      <c r="B55" s="239">
        <f>+'2. Presupuesto Detallado'!L8</f>
        <v>0</v>
      </c>
      <c r="C55" s="240">
        <f>+'2. Presupuesto Detallado'!F8</f>
        <v>0</v>
      </c>
      <c r="D55" s="240">
        <f>+'2. Presupuesto Detallado'!P8</f>
        <v>0</v>
      </c>
      <c r="E55" s="241">
        <f>+'2. Presupuesto Detallado'!G8</f>
        <v>0</v>
      </c>
      <c r="F55" s="241">
        <f>+'2. Presupuesto Detallado'!Q8</f>
        <v>0</v>
      </c>
      <c r="G55" s="484">
        <f>+'2. Presupuesto Detallado'!R8</f>
        <v>0</v>
      </c>
      <c r="H55" s="484">
        <f>+'2. Presupuesto Detallado'!S8</f>
        <v>0</v>
      </c>
    </row>
    <row r="56" spans="2:8" ht="13.8" x14ac:dyDescent="0.25">
      <c r="B56" s="239">
        <f>+'2. Presupuesto Detallado'!L9</f>
        <v>0</v>
      </c>
      <c r="C56" s="240">
        <f>+'2. Presupuesto Detallado'!F9</f>
        <v>0</v>
      </c>
      <c r="D56" s="240">
        <f>+'2. Presupuesto Detallado'!P9</f>
        <v>0</v>
      </c>
      <c r="E56" s="241">
        <f>+'2. Presupuesto Detallado'!G9</f>
        <v>0</v>
      </c>
      <c r="F56" s="241">
        <f>+'2. Presupuesto Detallado'!Q9</f>
        <v>0</v>
      </c>
      <c r="G56" s="484">
        <f>+'2. Presupuesto Detallado'!R9</f>
        <v>0</v>
      </c>
      <c r="H56" s="484">
        <f>+'2. Presupuesto Detallado'!S9</f>
        <v>0</v>
      </c>
    </row>
    <row r="57" spans="2:8" ht="13.8" x14ac:dyDescent="0.25">
      <c r="B57" s="239">
        <f>+'2. Presupuesto Detallado'!L10</f>
        <v>0</v>
      </c>
      <c r="C57" s="240">
        <f>+'2. Presupuesto Detallado'!F10</f>
        <v>0</v>
      </c>
      <c r="D57" s="240">
        <f>+'2. Presupuesto Detallado'!P10</f>
        <v>0</v>
      </c>
      <c r="E57" s="241">
        <f>+'2. Presupuesto Detallado'!G10</f>
        <v>0</v>
      </c>
      <c r="F57" s="241">
        <f>+'2. Presupuesto Detallado'!Q10</f>
        <v>0</v>
      </c>
      <c r="G57" s="484">
        <f>+'2. Presupuesto Detallado'!R10</f>
        <v>0</v>
      </c>
      <c r="H57" s="484">
        <f>+'2. Presupuesto Detallado'!S10</f>
        <v>0</v>
      </c>
    </row>
    <row r="58" spans="2:8" ht="13.8" x14ac:dyDescent="0.25">
      <c r="B58" s="239">
        <f>+'2. Presupuesto Detallado'!L11</f>
        <v>0</v>
      </c>
      <c r="C58" s="240">
        <f>+'2. Presupuesto Detallado'!F11</f>
        <v>0</v>
      </c>
      <c r="D58" s="240">
        <f>+'2. Presupuesto Detallado'!P11</f>
        <v>0</v>
      </c>
      <c r="E58" s="241">
        <f>+'2. Presupuesto Detallado'!G11</f>
        <v>0</v>
      </c>
      <c r="F58" s="241">
        <f>+'2. Presupuesto Detallado'!Q11</f>
        <v>0</v>
      </c>
      <c r="G58" s="484">
        <f>+'2. Presupuesto Detallado'!R11</f>
        <v>0</v>
      </c>
      <c r="H58" s="484">
        <f>+'2. Presupuesto Detallado'!S11</f>
        <v>0</v>
      </c>
    </row>
    <row r="59" spans="2:8" ht="13.8" x14ac:dyDescent="0.25">
      <c r="B59" s="239">
        <f>+'2. Presupuesto Detallado'!L12</f>
        <v>0</v>
      </c>
      <c r="C59" s="240">
        <f>+'2. Presupuesto Detallado'!F12</f>
        <v>0</v>
      </c>
      <c r="D59" s="240">
        <f>+'2. Presupuesto Detallado'!P12</f>
        <v>0</v>
      </c>
      <c r="E59" s="241">
        <f>+'2. Presupuesto Detallado'!G12</f>
        <v>0</v>
      </c>
      <c r="F59" s="241">
        <f>+'2. Presupuesto Detallado'!Q12</f>
        <v>0</v>
      </c>
      <c r="G59" s="484">
        <f>+'2. Presupuesto Detallado'!R12</f>
        <v>0</v>
      </c>
      <c r="H59" s="484">
        <f>+'2. Presupuesto Detallado'!S12</f>
        <v>0</v>
      </c>
    </row>
    <row r="60" spans="2:8" ht="13.8" x14ac:dyDescent="0.25">
      <c r="B60" s="850" t="s">
        <v>29</v>
      </c>
      <c r="C60" s="850"/>
      <c r="D60" s="850"/>
      <c r="E60" s="850"/>
      <c r="F60" s="850"/>
      <c r="G60" s="850"/>
      <c r="H60" s="850"/>
    </row>
    <row r="61" spans="2:8" ht="13.8" x14ac:dyDescent="0.25">
      <c r="B61" s="239">
        <f>+'1. Presupuesto General'!A97:C97</f>
        <v>0</v>
      </c>
      <c r="C61" s="240">
        <f>+'1. Presupuesto General'!F97</f>
        <v>0</v>
      </c>
      <c r="D61" s="240">
        <f>+'3. Presupuesto de liquidación'!D62</f>
        <v>0</v>
      </c>
      <c r="E61" s="241">
        <f>+'1. Presupuesto General'!G97</f>
        <v>0</v>
      </c>
      <c r="F61" s="241">
        <f>+'3. Presupuesto de liquidación'!E62</f>
        <v>0</v>
      </c>
      <c r="G61" s="242">
        <f>+'3. Presupuesto de liquidación'!F62</f>
        <v>0</v>
      </c>
      <c r="H61" s="242">
        <f>+'3. Presupuesto de liquidación'!G62</f>
        <v>0</v>
      </c>
    </row>
    <row r="62" spans="2:8" ht="13.8" x14ac:dyDescent="0.25">
      <c r="B62" s="239">
        <f>+'1. Presupuesto General'!A98:C98</f>
        <v>0</v>
      </c>
      <c r="C62" s="240">
        <f>+'1. Presupuesto General'!F98</f>
        <v>0</v>
      </c>
      <c r="D62" s="240">
        <f>+'3. Presupuesto de liquidación'!D63</f>
        <v>0</v>
      </c>
      <c r="E62" s="241">
        <f>+'1. Presupuesto General'!G98</f>
        <v>0</v>
      </c>
      <c r="F62" s="241">
        <f>+'3. Presupuesto de liquidación'!E63</f>
        <v>0</v>
      </c>
      <c r="G62" s="271">
        <f>+'3. Presupuesto de liquidación'!F63</f>
        <v>0</v>
      </c>
      <c r="H62" s="271">
        <f>+'3. Presupuesto de liquidación'!G63</f>
        <v>0</v>
      </c>
    </row>
    <row r="63" spans="2:8" ht="13.8" x14ac:dyDescent="0.25">
      <c r="B63" s="239">
        <f>+'1. Presupuesto General'!A99:C99</f>
        <v>0</v>
      </c>
      <c r="C63" s="240">
        <f>+'1. Presupuesto General'!F99</f>
        <v>0</v>
      </c>
      <c r="D63" s="240">
        <f>+'3. Presupuesto de liquidación'!D64</f>
        <v>0</v>
      </c>
      <c r="E63" s="241">
        <f>+'1. Presupuesto General'!G99</f>
        <v>0</v>
      </c>
      <c r="F63" s="241">
        <f>+'3. Presupuesto de liquidación'!E64</f>
        <v>0</v>
      </c>
      <c r="G63" s="271">
        <f>+'3. Presupuesto de liquidación'!F64</f>
        <v>0</v>
      </c>
      <c r="H63" s="271">
        <f>+'3. Presupuesto de liquidación'!G64</f>
        <v>0</v>
      </c>
    </row>
    <row r="64" spans="2:8" ht="13.8" x14ac:dyDescent="0.25">
      <c r="B64" s="239">
        <f>+'1. Presupuesto General'!A100:C100</f>
        <v>0</v>
      </c>
      <c r="C64" s="240">
        <f>+'1. Presupuesto General'!F100</f>
        <v>0</v>
      </c>
      <c r="D64" s="240">
        <f>+'3. Presupuesto de liquidación'!D65</f>
        <v>0</v>
      </c>
      <c r="E64" s="241">
        <f>+'1. Presupuesto General'!G100</f>
        <v>0</v>
      </c>
      <c r="F64" s="241">
        <f>+'3. Presupuesto de liquidación'!E65</f>
        <v>0</v>
      </c>
      <c r="G64" s="271">
        <f>+'3. Presupuesto de liquidación'!F65</f>
        <v>0</v>
      </c>
      <c r="H64" s="271">
        <f>+'3. Presupuesto de liquidación'!G65</f>
        <v>0</v>
      </c>
    </row>
    <row r="65" spans="2:8" ht="13.8" x14ac:dyDescent="0.25">
      <c r="B65" s="239">
        <f>+'1. Presupuesto General'!A101:C101</f>
        <v>0</v>
      </c>
      <c r="C65" s="240">
        <f>+'1. Presupuesto General'!F101</f>
        <v>0</v>
      </c>
      <c r="D65" s="240">
        <f>+'3. Presupuesto de liquidación'!D66</f>
        <v>0</v>
      </c>
      <c r="E65" s="241">
        <f>+'1. Presupuesto General'!G101</f>
        <v>0</v>
      </c>
      <c r="F65" s="241">
        <f>+'3. Presupuesto de liquidación'!E66</f>
        <v>0</v>
      </c>
      <c r="G65" s="271">
        <f>+'3. Presupuesto de liquidación'!F66</f>
        <v>0</v>
      </c>
      <c r="H65" s="271">
        <f>+'3. Presupuesto de liquidación'!G66</f>
        <v>0</v>
      </c>
    </row>
    <row r="66" spans="2:8" ht="13.8" x14ac:dyDescent="0.25">
      <c r="B66" s="239">
        <f>+'1. Presupuesto General'!A102:C102</f>
        <v>0</v>
      </c>
      <c r="C66" s="240">
        <f>+'1. Presupuesto General'!F102</f>
        <v>0</v>
      </c>
      <c r="D66" s="240">
        <f>+'3. Presupuesto de liquidación'!D67</f>
        <v>0</v>
      </c>
      <c r="E66" s="241">
        <f>+'1. Presupuesto General'!G102</f>
        <v>0</v>
      </c>
      <c r="F66" s="241">
        <f>+'3. Presupuesto de liquidación'!E67</f>
        <v>0</v>
      </c>
      <c r="G66" s="271">
        <f>+'3. Presupuesto de liquidación'!F67</f>
        <v>0</v>
      </c>
      <c r="H66" s="271">
        <f>+'3. Presupuesto de liquidación'!G67</f>
        <v>0</v>
      </c>
    </row>
    <row r="67" spans="2:8" ht="13.8" x14ac:dyDescent="0.25">
      <c r="B67" s="239">
        <f>+'1. Presupuesto General'!A103:C103</f>
        <v>0</v>
      </c>
      <c r="C67" s="240">
        <f>+'1. Presupuesto General'!F103</f>
        <v>0</v>
      </c>
      <c r="D67" s="240">
        <f>+'3. Presupuesto de liquidación'!D68</f>
        <v>0</v>
      </c>
      <c r="E67" s="241">
        <f>+'1. Presupuesto General'!G103</f>
        <v>0</v>
      </c>
      <c r="F67" s="241">
        <f>+'3. Presupuesto de liquidación'!E68</f>
        <v>0</v>
      </c>
      <c r="G67" s="271">
        <f>+'3. Presupuesto de liquidación'!F68</f>
        <v>0</v>
      </c>
      <c r="H67" s="271">
        <f>+'3. Presupuesto de liquidación'!G68</f>
        <v>0</v>
      </c>
    </row>
    <row r="68" spans="2:8" ht="13.8" x14ac:dyDescent="0.25">
      <c r="B68" s="239">
        <f>+'1. Presupuesto General'!A104:C104</f>
        <v>0</v>
      </c>
      <c r="C68" s="240">
        <f>+'1. Presupuesto General'!F104</f>
        <v>0</v>
      </c>
      <c r="D68" s="240">
        <f>+'3. Presupuesto de liquidación'!D69</f>
        <v>0</v>
      </c>
      <c r="E68" s="241">
        <f>+'1. Presupuesto General'!G104</f>
        <v>0</v>
      </c>
      <c r="F68" s="241">
        <f>+'3. Presupuesto de liquidación'!E69</f>
        <v>0</v>
      </c>
      <c r="G68" s="271">
        <f>+'3. Presupuesto de liquidación'!F69</f>
        <v>0</v>
      </c>
      <c r="H68" s="271">
        <f>+'3. Presupuesto de liquidación'!G69</f>
        <v>0</v>
      </c>
    </row>
  </sheetData>
  <sheetProtection selectLockedCells="1"/>
  <mergeCells count="42">
    <mergeCell ref="G40:H40"/>
    <mergeCell ref="B23:F23"/>
    <mergeCell ref="C36:H36"/>
    <mergeCell ref="G37:H37"/>
    <mergeCell ref="G38:H38"/>
    <mergeCell ref="G39:H39"/>
    <mergeCell ref="D8:F8"/>
    <mergeCell ref="D10:F10"/>
    <mergeCell ref="D11:F11"/>
    <mergeCell ref="B18:F18"/>
    <mergeCell ref="D7:F7"/>
    <mergeCell ref="D16:D17"/>
    <mergeCell ref="D9:F9"/>
    <mergeCell ref="B16:B17"/>
    <mergeCell ref="C16:C17"/>
    <mergeCell ref="D12:F12"/>
    <mergeCell ref="D13:F13"/>
    <mergeCell ref="D14:F14"/>
    <mergeCell ref="B15:F15"/>
    <mergeCell ref="F16:F17"/>
    <mergeCell ref="E16:E17"/>
    <mergeCell ref="C2:F2"/>
    <mergeCell ref="D3:F3"/>
    <mergeCell ref="D4:F4"/>
    <mergeCell ref="D5:F5"/>
    <mergeCell ref="D6:F6"/>
    <mergeCell ref="B60:H60"/>
    <mergeCell ref="B50:B51"/>
    <mergeCell ref="C50:D50"/>
    <mergeCell ref="E50:F50"/>
    <mergeCell ref="G50:G51"/>
    <mergeCell ref="B52:H52"/>
    <mergeCell ref="B49:H49"/>
    <mergeCell ref="H50:H51"/>
    <mergeCell ref="G41:H41"/>
    <mergeCell ref="G42:H42"/>
    <mergeCell ref="G43:H43"/>
    <mergeCell ref="G44:H44"/>
    <mergeCell ref="G45:H45"/>
    <mergeCell ref="G46:H46"/>
    <mergeCell ref="G47:H47"/>
    <mergeCell ref="G48:H48"/>
  </mergeCells>
  <pageMargins left="0.75" right="0.75" top="1" bottom="1" header="0" footer="0"/>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3</vt:i4>
      </vt:variant>
    </vt:vector>
  </HeadingPairs>
  <TitlesOfParts>
    <vt:vector size="12" baseType="lpstr">
      <vt:lpstr>Instrucciones</vt:lpstr>
      <vt:lpstr>1. Presupuesto General</vt:lpstr>
      <vt:lpstr>2. Presupuesto Detallado</vt:lpstr>
      <vt:lpstr>2. Complejidad Proyectos</vt:lpstr>
      <vt:lpstr>Parametros</vt:lpstr>
      <vt:lpstr>3. Presupuesto de liquidación</vt:lpstr>
      <vt:lpstr>19. Presupuesto 1 para cliente</vt:lpstr>
      <vt:lpstr>Códigos</vt:lpstr>
      <vt:lpstr>Resumen</vt:lpstr>
      <vt:lpstr>'1. Presupuesto General'!Área_de_impresión</vt:lpstr>
      <vt:lpstr>'2. Presupuesto Detallado'!Área_de_impresión</vt:lpstr>
      <vt:lpstr>'3. Presupuesto de liquidación'!Área_de_impresión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Jorge Robledo</dc:creator>
  <cp:lastModifiedBy>pau villada estrada</cp:lastModifiedBy>
  <cp:lastPrinted>2017-02-16T16:50:38Z</cp:lastPrinted>
  <dcterms:created xsi:type="dcterms:W3CDTF">2007-02-20T15:47:49Z</dcterms:created>
  <dcterms:modified xsi:type="dcterms:W3CDTF">2024-01-23T15:31:47Z</dcterms:modified>
</cp:coreProperties>
</file>